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ml.chartshapes+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4915" windowHeight="12075"/>
  </bookViews>
  <sheets>
    <sheet name="Catch vs Effort" sheetId="1" r:id="rId1"/>
    <sheet name="Stocked vs Fed Prov" sheetId="2" r:id="rId2"/>
    <sheet name="Sheet3" sheetId="3" r:id="rId3"/>
  </sheets>
  <externalReferences>
    <externalReference r:id="rId4"/>
  </externalReferences>
  <calcPr calcId="145621"/>
  <oleSize ref="A2:AH139"/>
</workbook>
</file>

<file path=xl/sharedStrings.xml><?xml version="1.0" encoding="utf-8"?>
<sst xmlns="http://schemas.openxmlformats.org/spreadsheetml/2006/main" count="83" uniqueCount="74">
  <si>
    <t>Number Stocked 3 Years Prior</t>
  </si>
  <si>
    <t>TBSA Derby Catch (shifted 3 years prior)</t>
  </si>
  <si>
    <t>Derby Duration (days)</t>
  </si>
  <si>
    <t>Number of Derby entrants</t>
  </si>
  <si>
    <t>Derby Angler Days</t>
  </si>
  <si>
    <t>Fish/entrant</t>
  </si>
  <si>
    <t>Year</t>
  </si>
  <si>
    <t xml:space="preserve">Date </t>
  </si>
  <si>
    <t># Chinook      sampled</t>
  </si>
  <si>
    <t xml:space="preserve"># Stocked  Chinook (adipose clip present)        </t>
  </si>
  <si>
    <t>% Contribution of                 stocked Chinook</t>
  </si>
  <si>
    <t>July 10 to 17</t>
  </si>
  <si>
    <t>N/A</t>
  </si>
  <si>
    <r>
      <t>                        1</t>
    </r>
    <r>
      <rPr>
        <sz val="11"/>
        <rFont val="Calibri"/>
        <family val="2"/>
      </rPr>
      <t>Note: The 2010 Thunder Bay Salmon Derby was extended to eight days from its previous one day format.</t>
    </r>
  </si>
  <si>
    <r>
      <t xml:space="preserve">                </t>
    </r>
    <r>
      <rPr>
        <vertAlign val="superscript"/>
        <sz val="11"/>
        <rFont val="Calibri"/>
        <family val="2"/>
      </rPr>
      <t>2</t>
    </r>
    <r>
      <rPr>
        <sz val="11"/>
        <rFont val="Calibri"/>
        <family val="2"/>
      </rPr>
      <t>Chinook were not clipped between 1994 and 2005. Fish captured in 2005 were from      unclipped year classes.</t>
    </r>
  </si>
  <si>
    <t>Derby Entries Each Year</t>
  </si>
  <si>
    <t>2008- 271 (1 day derby)</t>
  </si>
  <si>
    <t>2009- 234 (1 day derby)</t>
  </si>
  <si>
    <t>2010- 332 (8 day derby)</t>
  </si>
  <si>
    <t>2011- 396 (8 day derby)</t>
  </si>
  <si>
    <t>2012- 394 (8 day derby)</t>
  </si>
  <si>
    <t>2013- 298 (8 day derby)</t>
  </si>
  <si>
    <t>CFIP &amp; SSM Municipal Hatchery - rainbow trout</t>
  </si>
  <si>
    <t>CFIP &amp; SSM Municipal Hatchery</t>
  </si>
  <si>
    <t>TBSA - Chinook salmon</t>
  </si>
  <si>
    <t>TBSA Derby</t>
  </si>
  <si>
    <t>Fed-Prov</t>
  </si>
  <si>
    <t>SSM Municipal Hatchery - Chinoook salmon</t>
  </si>
  <si>
    <t>Total Chinook</t>
  </si>
  <si>
    <t>rainbow trout</t>
  </si>
  <si>
    <t>brown trout</t>
  </si>
  <si>
    <t>Number Stocked</t>
  </si>
  <si>
    <t>Percent Contribution to Fishery</t>
  </si>
  <si>
    <t>Number clipped</t>
  </si>
  <si>
    <t>Unclipped</t>
  </si>
  <si>
    <t>Total Number Caught</t>
  </si>
  <si>
    <t>Derby Length (days)</t>
  </si>
  <si>
    <t>Kerr (2002)</t>
  </si>
  <si>
    <t>Chinook</t>
  </si>
  <si>
    <t>Year*</t>
  </si>
  <si>
    <t>Number stocked</t>
  </si>
  <si>
    <t>Total SSM Municipal Superior Stocking</t>
  </si>
  <si>
    <t>Total SSM Municipal St. Marys/North Channel Stocking</t>
  </si>
  <si>
    <t>Walleye</t>
  </si>
  <si>
    <t>average</t>
  </si>
  <si>
    <t>of chinook</t>
  </si>
  <si>
    <t>Costs</t>
  </si>
  <si>
    <t>Construction</t>
  </si>
  <si>
    <t>Other start up costs</t>
  </si>
  <si>
    <t>Demolition</t>
  </si>
  <si>
    <t>TOTAL Start Up &amp; decommissioning</t>
  </si>
  <si>
    <t>Annual operating</t>
  </si>
  <si>
    <t>Total operating @ 7 years</t>
  </si>
  <si>
    <t>TOTAL Cost</t>
  </si>
  <si>
    <t>TOTAL Fish</t>
  </si>
  <si>
    <t>Cost per fish produced</t>
  </si>
  <si>
    <t>5% return to creel</t>
  </si>
  <si>
    <t>Cost per fish caught</t>
  </si>
  <si>
    <t>10 yr</t>
  </si>
  <si>
    <t>Average</t>
  </si>
  <si>
    <t>total</t>
  </si>
  <si>
    <t>Average 1989 to 1997</t>
  </si>
  <si>
    <t>10% return rate</t>
  </si>
  <si>
    <t>Average 2006 to 2014</t>
  </si>
  <si>
    <t>Cost per fish @ 0.37%</t>
  </si>
  <si>
    <t>numbers consistent with Kerr (2002)</t>
  </si>
  <si>
    <t xml:space="preserve">Rainbow Trout:  1984-87 CFIP-sponsored stocking into Michipicoten R[1]., 1989-95 SSM Sport Fish Development Program stocking </t>
  </si>
  <si>
    <t>into Stokely Cr., Harmony R., Chippewa R., Carp R., Batchawana R., Pancake R., Gimlet Cr., Big Carp R. and Little Carp R.</t>
  </si>
  <si>
    <t>Rainbow Trout:  The author failed to find detailed record of what group applied for the CFIP grant to stock the Michipicoten River or the source waters for those fish. These records were reported in the GLFC fish stocking database.</t>
  </si>
  <si>
    <t>$2,100,000 SSM Sportfish Development Program start-up costs from Coopers Lybrand 1993</t>
  </si>
  <si>
    <t>Prises du tournoi de la TBSA</t>
  </si>
  <si>
    <t>nombre approvisionné</t>
  </si>
  <si>
    <t>Poisson/ unité d'effort</t>
  </si>
  <si>
    <t>Fed-Prov Enquête Pêche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</si>
</sst>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64" formatCode="&quot;$&quot;#,##0"/>
    <numFmt numFmtId="165" formatCode="&quot;$&quot;#,##0.00"/>
  </numFmts>
  <fonts count="14" x14ac:knownFonts="1">
    <font>
      <sz val="11"/>
      <color theme="1"/>
      <name val="Calibri"/>
      <family val="2"/>
      <scheme val="minor"/>
    </font>
    <font>
      <sz val="11"/>
      <color theme="1"/>
      <name val="Calibri"/>
      <family val="2"/>
      <scheme val="minor"/>
    </font>
    <font>
      <sz val="10"/>
      <name val="Arial"/>
      <family val="2"/>
    </font>
    <font>
      <sz val="11"/>
      <name val="Calibri"/>
      <family val="2"/>
    </font>
    <font>
      <sz val="11"/>
      <color rgb="FF1F497D"/>
      <name val="Calibri"/>
      <family val="2"/>
    </font>
    <font>
      <vertAlign val="superscript"/>
      <sz val="11"/>
      <name val="Calibri"/>
      <family val="2"/>
    </font>
    <font>
      <b/>
      <sz val="11"/>
      <name val="Times New Roman"/>
      <family val="1"/>
    </font>
    <font>
      <b/>
      <sz val="10"/>
      <name val="Arial"/>
      <family val="2"/>
    </font>
    <font>
      <sz val="11"/>
      <name val="Arial"/>
      <family val="2"/>
    </font>
    <font>
      <strike/>
      <sz val="11"/>
      <name val="Arial"/>
      <family val="2"/>
    </font>
    <font>
      <b/>
      <sz val="11"/>
      <name val="Arial"/>
      <family val="2"/>
    </font>
    <font>
      <u/>
      <sz val="10"/>
      <color theme="10"/>
      <name val="Arial"/>
      <family val="2"/>
    </font>
    <font>
      <u/>
      <sz val="11"/>
      <color theme="10"/>
      <name val="Arial"/>
      <family val="2"/>
    </font>
    <font>
      <sz val="12"/>
      <color rgb="FF222222"/>
      <name val="Arial"/>
      <family val="2"/>
    </font>
  </fonts>
  <fills count="4">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s>
  <borders count="4">
    <border>
      <left/>
      <right/>
      <top/>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66">
    <xf numFmtId="0" fontId="0" fillId="0" borderId="0" xfId="0"/>
    <xf numFmtId="0" fontId="2" fillId="0" borderId="0" xfId="0" applyFont="1" applyAlignment="1">
      <alignment wrapText="1"/>
    </xf>
    <xf numFmtId="0" fontId="3" fillId="0" borderId="0" xfId="0" applyFont="1" applyAlignment="1">
      <alignment vertical="center"/>
    </xf>
    <xf numFmtId="0" fontId="4" fillId="0" borderId="0" xfId="0" applyFont="1" applyAlignment="1">
      <alignment vertical="center"/>
    </xf>
    <xf numFmtId="2" fontId="0" fillId="0" borderId="0" xfId="0" applyNumberFormat="1"/>
    <xf numFmtId="9" fontId="0" fillId="0" borderId="0" xfId="1" applyFont="1"/>
    <xf numFmtId="1" fontId="0" fillId="0" borderId="0" xfId="0" applyNumberFormat="1"/>
    <xf numFmtId="0" fontId="3" fillId="0" borderId="1" xfId="0" applyFont="1" applyBorder="1" applyAlignment="1">
      <alignment horizontal="center" vertical="center" wrapText="1"/>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vertical="center"/>
    </xf>
    <xf numFmtId="17" fontId="3" fillId="0" borderId="0" xfId="0" applyNumberFormat="1" applyFont="1" applyAlignment="1">
      <alignment vertical="center"/>
    </xf>
    <xf numFmtId="0" fontId="5" fillId="0" borderId="0" xfId="0" applyFont="1" applyAlignment="1">
      <alignment vertical="center"/>
    </xf>
    <xf numFmtId="0" fontId="2" fillId="0" borderId="0" xfId="0" applyFont="1"/>
    <xf numFmtId="0" fontId="6" fillId="0" borderId="0" xfId="0" applyFont="1" applyBorder="1" applyAlignment="1">
      <alignment horizontal="center" wrapText="1"/>
    </xf>
    <xf numFmtId="0" fontId="2" fillId="0" borderId="0" xfId="0" applyFont="1" applyBorder="1" applyAlignment="1">
      <alignment wrapText="1"/>
    </xf>
    <xf numFmtId="0" fontId="2" fillId="0" borderId="0" xfId="0" applyFont="1" applyFill="1" applyBorder="1" applyAlignment="1">
      <alignment wrapText="1"/>
    </xf>
    <xf numFmtId="0" fontId="6" fillId="0" borderId="0" xfId="0" applyFont="1" applyBorder="1" applyAlignment="1">
      <alignment horizontal="center" vertical="center" wrapText="1"/>
    </xf>
    <xf numFmtId="0" fontId="7" fillId="0" borderId="0" xfId="0" applyFont="1" applyAlignment="1">
      <alignment wrapText="1"/>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Border="1" applyAlignment="1">
      <alignment horizontal="right" vertical="top"/>
    </xf>
    <xf numFmtId="0" fontId="6" fillId="0" borderId="0" xfId="0" applyFont="1" applyBorder="1" applyAlignment="1">
      <alignment horizontal="right" vertical="top" wrapText="1"/>
    </xf>
    <xf numFmtId="0" fontId="8" fillId="0" borderId="0" xfId="0" applyFont="1" applyBorder="1" applyAlignment="1">
      <alignment horizontal="center" wrapText="1"/>
    </xf>
    <xf numFmtId="0" fontId="8" fillId="0" borderId="0" xfId="0" applyFont="1" applyBorder="1"/>
    <xf numFmtId="0" fontId="8" fillId="0" borderId="0" xfId="0" applyFont="1" applyBorder="1" applyAlignment="1">
      <alignment horizontal="center" vertical="center" wrapText="1"/>
    </xf>
    <xf numFmtId="0" fontId="8" fillId="0" borderId="0" xfId="0" applyFont="1"/>
    <xf numFmtId="0" fontId="8" fillId="0" borderId="0" xfId="0" applyFont="1" applyAlignment="1">
      <alignment horizontal="center" vertical="center"/>
    </xf>
    <xf numFmtId="3" fontId="8" fillId="0" borderId="0" xfId="0" applyNumberFormat="1" applyFont="1" applyAlignment="1">
      <alignment horizontal="center" vertical="center"/>
    </xf>
    <xf numFmtId="0" fontId="8" fillId="0" borderId="0" xfId="0" applyFont="1" applyAlignment="1">
      <alignment horizontal="right" vertical="top"/>
    </xf>
    <xf numFmtId="3" fontId="8" fillId="0" borderId="0" xfId="0" applyNumberFormat="1" applyFont="1" applyBorder="1" applyAlignment="1">
      <alignment horizontal="center" wrapText="1"/>
    </xf>
    <xf numFmtId="3" fontId="9" fillId="0" borderId="0" xfId="0" applyNumberFormat="1" applyFont="1" applyBorder="1" applyAlignment="1">
      <alignment horizontal="center" vertical="center" wrapText="1"/>
    </xf>
    <xf numFmtId="3" fontId="8" fillId="0" borderId="0" xfId="0" applyNumberFormat="1" applyFont="1"/>
    <xf numFmtId="3" fontId="8" fillId="2" borderId="0" xfId="0" applyNumberFormat="1" applyFont="1" applyFill="1" applyAlignment="1">
      <alignment horizontal="center" vertical="center"/>
    </xf>
    <xf numFmtId="3" fontId="8" fillId="2" borderId="0" xfId="0" applyNumberFormat="1" applyFont="1" applyFill="1" applyAlignment="1">
      <alignment horizontal="right" vertical="top"/>
    </xf>
    <xf numFmtId="10" fontId="8" fillId="0" borderId="0" xfId="1" applyNumberFormat="1" applyFont="1" applyBorder="1"/>
    <xf numFmtId="3" fontId="9" fillId="2" borderId="0" xfId="0" applyNumberFormat="1" applyFont="1" applyFill="1" applyBorder="1" applyAlignment="1">
      <alignment horizontal="center" vertical="center" wrapText="1"/>
    </xf>
    <xf numFmtId="3" fontId="8" fillId="0" borderId="0" xfId="0" applyNumberFormat="1" applyFont="1" applyFill="1" applyAlignment="1">
      <alignment horizontal="right" vertical="top"/>
    </xf>
    <xf numFmtId="3" fontId="8" fillId="0" borderId="0" xfId="0" applyNumberFormat="1" applyFont="1" applyBorder="1"/>
    <xf numFmtId="9" fontId="8" fillId="0" borderId="0" xfId="1" applyFont="1"/>
    <xf numFmtId="3" fontId="8" fillId="0" borderId="0" xfId="0" applyNumberFormat="1" applyFont="1" applyFill="1" applyBorder="1" applyAlignment="1">
      <alignment horizontal="center" wrapText="1"/>
    </xf>
    <xf numFmtId="164" fontId="8" fillId="0" borderId="0" xfId="0" applyNumberFormat="1" applyFont="1"/>
    <xf numFmtId="0" fontId="10" fillId="0" borderId="0" xfId="0" applyFont="1"/>
    <xf numFmtId="164" fontId="10" fillId="0" borderId="0" xfId="0" applyNumberFormat="1" applyFont="1"/>
    <xf numFmtId="5" fontId="8" fillId="0" borderId="0" xfId="0" applyNumberFormat="1" applyFont="1"/>
    <xf numFmtId="10" fontId="8" fillId="0" borderId="0" xfId="0" applyNumberFormat="1" applyFont="1" applyBorder="1"/>
    <xf numFmtId="1" fontId="8" fillId="0" borderId="0" xfId="0" applyNumberFormat="1" applyFont="1" applyBorder="1"/>
    <xf numFmtId="1" fontId="8" fillId="0" borderId="0" xfId="1" applyNumberFormat="1" applyFont="1" applyBorder="1"/>
    <xf numFmtId="1" fontId="8" fillId="0" borderId="0" xfId="1" applyNumberFormat="1" applyFont="1"/>
    <xf numFmtId="165" fontId="10" fillId="0" borderId="0" xfId="0" applyNumberFormat="1" applyFont="1"/>
    <xf numFmtId="3" fontId="8" fillId="0" borderId="0" xfId="0" applyNumberFormat="1" applyFont="1" applyAlignment="1">
      <alignment horizontal="center"/>
    </xf>
    <xf numFmtId="10" fontId="8" fillId="0" borderId="0" xfId="0" applyNumberFormat="1" applyFont="1"/>
    <xf numFmtId="3" fontId="0" fillId="0" borderId="0" xfId="0" applyNumberFormat="1"/>
    <xf numFmtId="1" fontId="8" fillId="0" borderId="0" xfId="0" applyNumberFormat="1" applyFont="1"/>
    <xf numFmtId="0" fontId="8" fillId="0" borderId="0" xfId="0" applyFont="1" applyFill="1" applyBorder="1"/>
    <xf numFmtId="165" fontId="8" fillId="0" borderId="0" xfId="0" applyNumberFormat="1" applyFont="1"/>
    <xf numFmtId="0" fontId="8" fillId="2" borderId="0" xfId="0" applyFont="1" applyFill="1"/>
    <xf numFmtId="0" fontId="12" fillId="0" borderId="0" xfId="2" applyFont="1" applyAlignment="1">
      <alignment vertical="top"/>
    </xf>
    <xf numFmtId="0" fontId="8" fillId="0" borderId="0" xfId="0" applyFont="1" applyAlignment="1">
      <alignment horizontal="left" vertical="center" indent="4"/>
    </xf>
    <xf numFmtId="0" fontId="12" fillId="0" borderId="0" xfId="2" applyFont="1" applyAlignment="1">
      <alignment vertical="center"/>
    </xf>
    <xf numFmtId="0" fontId="6" fillId="3" borderId="0" xfId="0" applyFont="1" applyFill="1" applyBorder="1" applyAlignment="1">
      <alignment horizontal="center" wrapText="1"/>
    </xf>
    <xf numFmtId="0" fontId="13" fillId="3" borderId="0" xfId="0" applyFont="1" applyFill="1" applyAlignment="1">
      <alignment vertical="center" wrapText="1"/>
    </xf>
    <xf numFmtId="0" fontId="0" fillId="3" borderId="0" xfId="0" applyFill="1" applyAlignment="1">
      <alignment wrapText="1"/>
    </xf>
    <xf numFmtId="0" fontId="2" fillId="3" borderId="0" xfId="0" applyFont="1" applyFill="1" applyAlignment="1">
      <alignment wrapText="1"/>
    </xf>
    <xf numFmtId="0" fontId="2" fillId="0" borderId="3" xfId="0" applyFont="1" applyBorder="1" applyAlignment="1">
      <alignment horizontal="center"/>
    </xf>
    <xf numFmtId="0" fontId="0" fillId="0" borderId="3" xfId="0"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7504612753561877"/>
          <c:y val="0.1458630060622953"/>
          <c:w val="0.70391627352163144"/>
          <c:h val="0.60231528581051264"/>
        </c:manualLayout>
      </c:layout>
      <c:lineChart>
        <c:grouping val="standard"/>
        <c:varyColors val="0"/>
        <c:ser>
          <c:idx val="0"/>
          <c:order val="0"/>
          <c:tx>
            <c:strRef>
              <c:f>'[1]TBSA Derby vs Stocking'!$H$3</c:f>
              <c:strCache>
                <c:ptCount val="1"/>
                <c:pt idx="0">
                  <c:v>TBSA Derby Catch</c:v>
                </c:pt>
              </c:strCache>
            </c:strRef>
          </c:tx>
          <c:spPr>
            <a:ln>
              <a:solidFill>
                <a:srgbClr val="002060"/>
              </a:solidFill>
            </a:ln>
          </c:spPr>
          <c:cat>
            <c:numRef>
              <c:f>'[1]TBSA Derby vs Stocking'!$C$12:$C$17</c:f>
              <c:numCache>
                <c:formatCode>General</c:formatCode>
                <c:ptCount val="6"/>
                <c:pt idx="0">
                  <c:v>2008</c:v>
                </c:pt>
                <c:pt idx="1">
                  <c:v>2009</c:v>
                </c:pt>
                <c:pt idx="2">
                  <c:v>2010</c:v>
                </c:pt>
                <c:pt idx="3">
                  <c:v>2011</c:v>
                </c:pt>
                <c:pt idx="4">
                  <c:v>2012</c:v>
                </c:pt>
                <c:pt idx="5">
                  <c:v>2013</c:v>
                </c:pt>
              </c:numCache>
            </c:numRef>
          </c:cat>
          <c:val>
            <c:numRef>
              <c:f>'[1]TBSA Derby vs Stocking'!$H$12:$H$17</c:f>
              <c:numCache>
                <c:formatCode>General</c:formatCode>
                <c:ptCount val="6"/>
                <c:pt idx="0">
                  <c:v>107</c:v>
                </c:pt>
                <c:pt idx="1">
                  <c:v>113</c:v>
                </c:pt>
                <c:pt idx="2">
                  <c:v>580</c:v>
                </c:pt>
                <c:pt idx="3">
                  <c:v>548</c:v>
                </c:pt>
                <c:pt idx="4">
                  <c:v>643</c:v>
                </c:pt>
                <c:pt idx="5">
                  <c:v>709</c:v>
                </c:pt>
              </c:numCache>
            </c:numRef>
          </c:val>
          <c:smooth val="0"/>
        </c:ser>
        <c:dLbls>
          <c:showLegendKey val="0"/>
          <c:showVal val="0"/>
          <c:showCatName val="0"/>
          <c:showSerName val="0"/>
          <c:showPercent val="0"/>
          <c:showBubbleSize val="0"/>
        </c:dLbls>
        <c:marker val="1"/>
        <c:smooth val="0"/>
        <c:axId val="83548800"/>
        <c:axId val="83821312"/>
      </c:lineChart>
      <c:lineChart>
        <c:grouping val="standard"/>
        <c:varyColors val="0"/>
        <c:ser>
          <c:idx val="1"/>
          <c:order val="1"/>
          <c:tx>
            <c:strRef>
              <c:f>'[1]TBSA Derby vs Stocking'!$L$3</c:f>
              <c:strCache>
                <c:ptCount val="1"/>
                <c:pt idx="0">
                  <c:v>Derby Angler Days</c:v>
                </c:pt>
              </c:strCache>
            </c:strRef>
          </c:tx>
          <c:spPr>
            <a:ln>
              <a:solidFill>
                <a:srgbClr val="FF0000"/>
              </a:solidFill>
            </a:ln>
          </c:spPr>
          <c:val>
            <c:numRef>
              <c:f>'[1]TBSA Derby vs Stocking'!$L$12:$L$17</c:f>
              <c:numCache>
                <c:formatCode>General</c:formatCode>
                <c:ptCount val="6"/>
                <c:pt idx="0">
                  <c:v>271</c:v>
                </c:pt>
                <c:pt idx="1">
                  <c:v>234</c:v>
                </c:pt>
                <c:pt idx="2">
                  <c:v>2656</c:v>
                </c:pt>
                <c:pt idx="3">
                  <c:v>3168</c:v>
                </c:pt>
                <c:pt idx="4">
                  <c:v>3152</c:v>
                </c:pt>
                <c:pt idx="5">
                  <c:v>2384</c:v>
                </c:pt>
              </c:numCache>
            </c:numRef>
          </c:val>
          <c:smooth val="0"/>
        </c:ser>
        <c:dLbls>
          <c:showLegendKey val="0"/>
          <c:showVal val="0"/>
          <c:showCatName val="0"/>
          <c:showSerName val="0"/>
          <c:showPercent val="0"/>
          <c:showBubbleSize val="0"/>
        </c:dLbls>
        <c:marker val="1"/>
        <c:smooth val="0"/>
        <c:axId val="83841792"/>
        <c:axId val="83823232"/>
      </c:lineChart>
      <c:catAx>
        <c:axId val="83548800"/>
        <c:scaling>
          <c:orientation val="minMax"/>
        </c:scaling>
        <c:delete val="0"/>
        <c:axPos val="b"/>
        <c:title>
          <c:tx>
            <c:rich>
              <a:bodyPr/>
              <a:lstStyle/>
              <a:p>
                <a:pPr>
                  <a:defRPr/>
                </a:pPr>
                <a:r>
                  <a:rPr lang="en-US"/>
                  <a:t>Year</a:t>
                </a:r>
              </a:p>
            </c:rich>
          </c:tx>
          <c:layout>
            <c:manualLayout>
              <c:xMode val="edge"/>
              <c:yMode val="edge"/>
              <c:x val="0.50758526189181663"/>
              <c:y val="0.85157549996515924"/>
            </c:manualLayout>
          </c:layout>
          <c:overlay val="0"/>
        </c:title>
        <c:numFmt formatCode="General" sourceLinked="1"/>
        <c:majorTickMark val="none"/>
        <c:minorTickMark val="none"/>
        <c:tickLblPos val="nextTo"/>
        <c:crossAx val="83821312"/>
        <c:crosses val="autoZero"/>
        <c:auto val="1"/>
        <c:lblAlgn val="ctr"/>
        <c:lblOffset val="100"/>
        <c:noMultiLvlLbl val="0"/>
      </c:catAx>
      <c:valAx>
        <c:axId val="83821312"/>
        <c:scaling>
          <c:orientation val="minMax"/>
        </c:scaling>
        <c:delete val="0"/>
        <c:axPos val="l"/>
        <c:majorGridlines/>
        <c:title>
          <c:tx>
            <c:rich>
              <a:bodyPr rot="-5400000" vert="horz"/>
              <a:lstStyle/>
              <a:p>
                <a:pPr>
                  <a:defRPr/>
                </a:pPr>
                <a:r>
                  <a:rPr lang="en-US"/>
                  <a:t>Number  Caught</a:t>
                </a:r>
              </a:p>
            </c:rich>
          </c:tx>
          <c:layout>
            <c:manualLayout>
              <c:xMode val="edge"/>
              <c:yMode val="edge"/>
              <c:x val="2.4576695150103293E-2"/>
              <c:y val="0.33603233224165563"/>
            </c:manualLayout>
          </c:layout>
          <c:overlay val="0"/>
        </c:title>
        <c:numFmt formatCode="General" sourceLinked="1"/>
        <c:majorTickMark val="none"/>
        <c:minorTickMark val="none"/>
        <c:tickLblPos val="nextTo"/>
        <c:crossAx val="83548800"/>
        <c:crosses val="autoZero"/>
        <c:crossBetween val="between"/>
      </c:valAx>
      <c:valAx>
        <c:axId val="83823232"/>
        <c:scaling>
          <c:orientation val="minMax"/>
        </c:scaling>
        <c:delete val="0"/>
        <c:axPos val="r"/>
        <c:title>
          <c:tx>
            <c:rich>
              <a:bodyPr rot="-5400000" vert="horz"/>
              <a:lstStyle/>
              <a:p>
                <a:pPr>
                  <a:defRPr/>
                </a:pPr>
                <a:r>
                  <a:rPr lang="en-US"/>
                  <a:t>Number of Angler Days</a:t>
                </a:r>
              </a:p>
            </c:rich>
          </c:tx>
          <c:overlay val="0"/>
        </c:title>
        <c:numFmt formatCode="General" sourceLinked="1"/>
        <c:majorTickMark val="out"/>
        <c:minorTickMark val="none"/>
        <c:tickLblPos val="nextTo"/>
        <c:crossAx val="83841792"/>
        <c:crosses val="max"/>
        <c:crossBetween val="between"/>
      </c:valAx>
      <c:catAx>
        <c:axId val="83841792"/>
        <c:scaling>
          <c:orientation val="minMax"/>
        </c:scaling>
        <c:delete val="1"/>
        <c:axPos val="b"/>
        <c:majorTickMark val="out"/>
        <c:minorTickMark val="none"/>
        <c:tickLblPos val="nextTo"/>
        <c:crossAx val="83823232"/>
        <c:crosses val="autoZero"/>
        <c:auto val="1"/>
        <c:lblAlgn val="ctr"/>
        <c:lblOffset val="100"/>
        <c:noMultiLvlLbl val="0"/>
      </c:catAx>
    </c:plotArea>
    <c:legend>
      <c:legendPos val="b"/>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1"/>
          <c:order val="0"/>
          <c:tx>
            <c:strRef>
              <c:f>'Stocked vs Fed Prov'!$D$4</c:f>
              <c:strCache>
                <c:ptCount val="1"/>
                <c:pt idx="0">
                  <c:v>nombre approvisionné</c:v>
                </c:pt>
              </c:strCache>
            </c:strRef>
          </c:tx>
          <c:invertIfNegative val="0"/>
          <c:cat>
            <c:numRef>
              <c:f>'Stocked vs Fed Prov'!$C$5:$C$34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'Stocked vs Fed Prov'!$D$5:$D$34</c:f>
              <c:numCache>
                <c:formatCode>General</c:formatCode>
                <c:ptCount val="30"/>
                <c:pt idx="4" formatCode="#,##0">
                  <c:v>84817</c:v>
                </c:pt>
                <c:pt idx="5" formatCode="#,##0">
                  <c:v>204529</c:v>
                </c:pt>
                <c:pt idx="6" formatCode="#,##0">
                  <c:v>290799</c:v>
                </c:pt>
                <c:pt idx="7" formatCode="#,##0">
                  <c:v>341582</c:v>
                </c:pt>
                <c:pt idx="8" formatCode="#,##0">
                  <c:v>362357</c:v>
                </c:pt>
                <c:pt idx="9" formatCode="#,##0">
                  <c:v>191015</c:v>
                </c:pt>
                <c:pt idx="10" formatCode="#,##0">
                  <c:v>60777</c:v>
                </c:pt>
                <c:pt idx="11" formatCode="#,##0">
                  <c:v>493746</c:v>
                </c:pt>
                <c:pt idx="12" formatCode="#,##0">
                  <c:v>227819</c:v>
                </c:pt>
                <c:pt idx="13" formatCode="#,##0">
                  <c:v>350000</c:v>
                </c:pt>
                <c:pt idx="14" formatCode="#,##0">
                  <c:v>0</c:v>
                </c:pt>
                <c:pt idx="15" formatCode="#,##0">
                  <c:v>0</c:v>
                </c:pt>
                <c:pt idx="16" formatCode="#,##0">
                  <c:v>0</c:v>
                </c:pt>
                <c:pt idx="17" formatCode="#,##0">
                  <c:v>23900</c:v>
                </c:pt>
                <c:pt idx="18" formatCode="#,##0">
                  <c:v>180000</c:v>
                </c:pt>
                <c:pt idx="19">
                  <c:v>100</c:v>
                </c:pt>
                <c:pt idx="20" formatCode="#,##0">
                  <c:v>250000</c:v>
                </c:pt>
                <c:pt idx="21" formatCode="#,##0">
                  <c:v>300000</c:v>
                </c:pt>
                <c:pt idx="22" formatCode="#,##0">
                  <c:v>9000</c:v>
                </c:pt>
                <c:pt idx="23" formatCode="#,##0">
                  <c:v>55100</c:v>
                </c:pt>
                <c:pt idx="24" formatCode="#,##0">
                  <c:v>115000</c:v>
                </c:pt>
                <c:pt idx="25" formatCode="#,##0">
                  <c:v>53000</c:v>
                </c:pt>
                <c:pt idx="26" formatCode="#,##0">
                  <c:v>36000</c:v>
                </c:pt>
                <c:pt idx="27" formatCode="#,##0">
                  <c:v>213997</c:v>
                </c:pt>
                <c:pt idx="28" formatCode="#,##0">
                  <c:v>170887</c:v>
                </c:pt>
                <c:pt idx="29" formatCode="#,##0">
                  <c:v>12700</c:v>
                </c:pt>
              </c:numCache>
            </c:numRef>
          </c:val>
        </c:ser>
        <c:dLbls>
          <c:showLegendKey val="0"/>
          <c:showVal val="0"/>
          <c:showCatName val="0"/>
          <c:showSerName val="0"/>
          <c:showPercent val="0"/>
          <c:showBubbleSize val="0"/>
        </c:dLbls>
        <c:gapWidth val="150"/>
        <c:axId val="89501696"/>
        <c:axId val="89503232"/>
      </c:barChart>
      <c:lineChart>
        <c:grouping val="standard"/>
        <c:varyColors val="0"/>
        <c:ser>
          <c:idx val="2"/>
          <c:order val="1"/>
          <c:tx>
            <c:strRef>
              <c:f>'Stocked vs Fed Prov'!$I$4</c:f>
              <c:strCache>
                <c:ptCount val="1"/>
                <c:pt idx="0">
                  <c:v>Fed-Prov Enquête Pêche</c:v>
                </c:pt>
              </c:strCache>
            </c:strRef>
          </c:tx>
          <c:marker>
            <c:symbol val="square"/>
            <c:size val="7"/>
          </c:marker>
          <c:val>
            <c:numRef>
              <c:f>'Stocked vs Fed Prov'!$I$5:$I$34</c:f>
              <c:numCache>
                <c:formatCode>General</c:formatCode>
                <c:ptCount val="30"/>
                <c:pt idx="6">
                  <c:v>16786</c:v>
                </c:pt>
                <c:pt idx="11">
                  <c:v>7326</c:v>
                </c:pt>
                <c:pt idx="16">
                  <c:v>1698.11</c:v>
                </c:pt>
                <c:pt idx="21">
                  <c:v>15713</c:v>
                </c:pt>
                <c:pt idx="29" formatCode="0">
                  <c:v>620</c:v>
                </c:pt>
              </c:numCache>
            </c:numRef>
          </c:val>
          <c:smooth val="0"/>
        </c:ser>
        <c:dLbls>
          <c:showLegendKey val="0"/>
          <c:showVal val="0"/>
          <c:showCatName val="0"/>
          <c:showSerName val="0"/>
          <c:showPercent val="0"/>
          <c:showBubbleSize val="0"/>
        </c:dLbls>
        <c:marker val="1"/>
        <c:smooth val="0"/>
        <c:axId val="89501696"/>
        <c:axId val="89503232"/>
      </c:lineChart>
      <c:catAx>
        <c:axId val="89501696"/>
        <c:scaling>
          <c:orientation val="minMax"/>
        </c:scaling>
        <c:delete val="0"/>
        <c:axPos val="b"/>
        <c:numFmt formatCode="General" sourceLinked="1"/>
        <c:majorTickMark val="out"/>
        <c:minorTickMark val="none"/>
        <c:tickLblPos val="nextTo"/>
        <c:crossAx val="89503232"/>
        <c:crosses val="autoZero"/>
        <c:auto val="1"/>
        <c:lblAlgn val="ctr"/>
        <c:lblOffset val="100"/>
        <c:noMultiLvlLbl val="0"/>
      </c:catAx>
      <c:valAx>
        <c:axId val="89503232"/>
        <c:scaling>
          <c:orientation val="minMax"/>
        </c:scaling>
        <c:delete val="0"/>
        <c:axPos val="l"/>
        <c:majorGridlines/>
        <c:numFmt formatCode="General" sourceLinked="1"/>
        <c:majorTickMark val="out"/>
        <c:minorTickMark val="none"/>
        <c:tickLblPos val="nextTo"/>
        <c:crossAx val="895016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7504612753561877"/>
          <c:y val="0.1458630060622953"/>
          <c:w val="0.70391627352163144"/>
          <c:h val="0.60231528581051264"/>
        </c:manualLayout>
      </c:layout>
      <c:lineChart>
        <c:grouping val="standard"/>
        <c:varyColors val="0"/>
        <c:ser>
          <c:idx val="0"/>
          <c:order val="0"/>
          <c:tx>
            <c:strRef>
              <c:f>'[1]TBSA Derby vs Stocking'!$H$3</c:f>
              <c:strCache>
                <c:ptCount val="1"/>
                <c:pt idx="0">
                  <c:v>TBSA Derby Catch</c:v>
                </c:pt>
              </c:strCache>
            </c:strRef>
          </c:tx>
          <c:cat>
            <c:numRef>
              <c:f>'[1]TBSA Derby vs Stocking'!$C$12:$C$17</c:f>
              <c:numCache>
                <c:formatCode>General</c:formatCode>
                <c:ptCount val="6"/>
                <c:pt idx="0">
                  <c:v>2008</c:v>
                </c:pt>
                <c:pt idx="1">
                  <c:v>2009</c:v>
                </c:pt>
                <c:pt idx="2">
                  <c:v>2010</c:v>
                </c:pt>
                <c:pt idx="3">
                  <c:v>2011</c:v>
                </c:pt>
                <c:pt idx="4">
                  <c:v>2012</c:v>
                </c:pt>
                <c:pt idx="5">
                  <c:v>2013</c:v>
                </c:pt>
              </c:numCache>
            </c:numRef>
          </c:cat>
          <c:val>
            <c:numRef>
              <c:f>'[1]TBSA Derby vs Stocking'!$H$12:$H$17</c:f>
              <c:numCache>
                <c:formatCode>General</c:formatCode>
                <c:ptCount val="6"/>
                <c:pt idx="0">
                  <c:v>107</c:v>
                </c:pt>
                <c:pt idx="1">
                  <c:v>113</c:v>
                </c:pt>
                <c:pt idx="2">
                  <c:v>580</c:v>
                </c:pt>
                <c:pt idx="3">
                  <c:v>548</c:v>
                </c:pt>
                <c:pt idx="4">
                  <c:v>643</c:v>
                </c:pt>
                <c:pt idx="5">
                  <c:v>709</c:v>
                </c:pt>
              </c:numCache>
            </c:numRef>
          </c:val>
          <c:smooth val="0"/>
        </c:ser>
        <c:dLbls>
          <c:showLegendKey val="0"/>
          <c:showVal val="0"/>
          <c:showCatName val="0"/>
          <c:showSerName val="0"/>
          <c:showPercent val="0"/>
          <c:showBubbleSize val="0"/>
        </c:dLbls>
        <c:marker val="1"/>
        <c:smooth val="0"/>
        <c:axId val="83867904"/>
        <c:axId val="83870080"/>
      </c:lineChart>
      <c:lineChart>
        <c:grouping val="standard"/>
        <c:varyColors val="0"/>
        <c:ser>
          <c:idx val="1"/>
          <c:order val="1"/>
          <c:tx>
            <c:strRef>
              <c:f>'[1]TBSA Derby vs Stocking'!$M$3</c:f>
              <c:strCache>
                <c:ptCount val="1"/>
                <c:pt idx="0">
                  <c:v>Fish/unit effort</c:v>
                </c:pt>
              </c:strCache>
            </c:strRef>
          </c:tx>
          <c:val>
            <c:numRef>
              <c:f>'[1]TBSA Derby vs Stocking'!$M$12:$M$17</c:f>
              <c:numCache>
                <c:formatCode>General</c:formatCode>
                <c:ptCount val="6"/>
                <c:pt idx="0">
                  <c:v>0.39483394833948338</c:v>
                </c:pt>
                <c:pt idx="1">
                  <c:v>0.48290598290598291</c:v>
                </c:pt>
                <c:pt idx="2">
                  <c:v>0.21837349397590361</c:v>
                </c:pt>
                <c:pt idx="3">
                  <c:v>0.17297979797979798</c:v>
                </c:pt>
                <c:pt idx="4">
                  <c:v>0.203997461928934</c:v>
                </c:pt>
                <c:pt idx="5">
                  <c:v>0.2973993288590604</c:v>
                </c:pt>
              </c:numCache>
            </c:numRef>
          </c:val>
          <c:smooth val="0"/>
        </c:ser>
        <c:dLbls>
          <c:showLegendKey val="0"/>
          <c:showVal val="0"/>
          <c:showCatName val="0"/>
          <c:showSerName val="0"/>
          <c:showPercent val="0"/>
          <c:showBubbleSize val="0"/>
        </c:dLbls>
        <c:marker val="1"/>
        <c:smooth val="0"/>
        <c:axId val="83878272"/>
        <c:axId val="83872000"/>
      </c:lineChart>
      <c:catAx>
        <c:axId val="83867904"/>
        <c:scaling>
          <c:orientation val="minMax"/>
        </c:scaling>
        <c:delete val="0"/>
        <c:axPos val="b"/>
        <c:title>
          <c:tx>
            <c:rich>
              <a:bodyPr/>
              <a:lstStyle/>
              <a:p>
                <a:pPr>
                  <a:defRPr/>
                </a:pPr>
                <a:r>
                  <a:rPr lang="en-US"/>
                  <a:t>Année</a:t>
                </a:r>
              </a:p>
            </c:rich>
          </c:tx>
          <c:layout>
            <c:manualLayout>
              <c:xMode val="edge"/>
              <c:yMode val="edge"/>
              <c:x val="0.50758526189181663"/>
              <c:y val="0.85157549996515924"/>
            </c:manualLayout>
          </c:layout>
          <c:overlay val="0"/>
        </c:title>
        <c:numFmt formatCode="General" sourceLinked="1"/>
        <c:majorTickMark val="none"/>
        <c:minorTickMark val="none"/>
        <c:tickLblPos val="nextTo"/>
        <c:crossAx val="83870080"/>
        <c:crosses val="autoZero"/>
        <c:auto val="1"/>
        <c:lblAlgn val="ctr"/>
        <c:lblOffset val="100"/>
        <c:noMultiLvlLbl val="0"/>
      </c:catAx>
      <c:valAx>
        <c:axId val="83870080"/>
        <c:scaling>
          <c:orientation val="minMax"/>
        </c:scaling>
        <c:delete val="0"/>
        <c:axPos val="l"/>
        <c:majorGridlines/>
        <c:title>
          <c:tx>
            <c:rich>
              <a:bodyPr rot="-5400000" vert="horz"/>
              <a:lstStyle/>
              <a:p>
                <a:pPr>
                  <a:defRPr/>
                </a:pPr>
                <a:r>
                  <a:rPr lang="en-US"/>
                  <a:t>Poissons capturée</a:t>
                </a:r>
              </a:p>
            </c:rich>
          </c:tx>
          <c:layout>
            <c:manualLayout>
              <c:xMode val="edge"/>
              <c:yMode val="edge"/>
              <c:x val="2.4576695150103293E-2"/>
              <c:y val="0.33603233224165563"/>
            </c:manualLayout>
          </c:layout>
          <c:overlay val="0"/>
        </c:title>
        <c:numFmt formatCode="General" sourceLinked="1"/>
        <c:majorTickMark val="none"/>
        <c:minorTickMark val="none"/>
        <c:tickLblPos val="nextTo"/>
        <c:crossAx val="83867904"/>
        <c:crosses val="autoZero"/>
        <c:crossBetween val="between"/>
      </c:valAx>
      <c:valAx>
        <c:axId val="83872000"/>
        <c:scaling>
          <c:orientation val="minMax"/>
        </c:scaling>
        <c:delete val="0"/>
        <c:axPos val="r"/>
        <c:title>
          <c:tx>
            <c:rich>
              <a:bodyPr rot="-5400000" vert="horz"/>
              <a:lstStyle/>
              <a:p>
                <a:pPr>
                  <a:defRPr/>
                </a:pPr>
                <a:r>
                  <a:rPr lang="en-US"/>
                  <a:t>Possons pêchés par jour-pêcheur</a:t>
                </a:r>
                <a:r>
                  <a:rPr lang="en-US" baseline="0"/>
                  <a:t> à</a:t>
                </a:r>
                <a:endParaRPr lang="en-US"/>
              </a:p>
            </c:rich>
          </c:tx>
          <c:layout/>
          <c:overlay val="0"/>
        </c:title>
        <c:numFmt formatCode="General" sourceLinked="1"/>
        <c:majorTickMark val="out"/>
        <c:minorTickMark val="none"/>
        <c:tickLblPos val="nextTo"/>
        <c:crossAx val="83878272"/>
        <c:crosses val="max"/>
        <c:crossBetween val="between"/>
      </c:valAx>
      <c:catAx>
        <c:axId val="83878272"/>
        <c:scaling>
          <c:orientation val="minMax"/>
        </c:scaling>
        <c:delete val="1"/>
        <c:axPos val="b"/>
        <c:majorTickMark val="out"/>
        <c:minorTickMark val="none"/>
        <c:tickLblPos val="nextTo"/>
        <c:crossAx val="83872000"/>
        <c:crosses val="autoZero"/>
        <c:auto val="1"/>
        <c:lblAlgn val="ctr"/>
        <c:lblOffset val="100"/>
        <c:noMultiLvlLbl val="0"/>
      </c:cat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1"/>
          <c:order val="0"/>
          <c:tx>
            <c:strRef>
              <c:f>'Catch vs Effort'!$G$3</c:f>
              <c:strCache>
                <c:ptCount val="1"/>
                <c:pt idx="0">
                  <c:v>Prises du tournoi de la TBSA</c:v>
                </c:pt>
              </c:strCache>
            </c:strRef>
          </c:tx>
          <c:cat>
            <c:numRef>
              <c:f>'Catch vs Effort'!$C$12:$C$17</c:f>
              <c:numCache>
                <c:formatCode>General</c:formatCode>
                <c:ptCount val="6"/>
                <c:pt idx="0">
                  <c:v>2008</c:v>
                </c:pt>
                <c:pt idx="1">
                  <c:v>2009</c:v>
                </c:pt>
                <c:pt idx="2">
                  <c:v>2010</c:v>
                </c:pt>
                <c:pt idx="3">
                  <c:v>2011</c:v>
                </c:pt>
                <c:pt idx="4">
                  <c:v>2012</c:v>
                </c:pt>
                <c:pt idx="5">
                  <c:v>2013</c:v>
                </c:pt>
              </c:numCache>
            </c:numRef>
          </c:cat>
          <c:val>
            <c:numRef>
              <c:f>'Catch vs Effort'!$G$12:$G$17</c:f>
              <c:numCache>
                <c:formatCode>General</c:formatCode>
                <c:ptCount val="6"/>
                <c:pt idx="0">
                  <c:v>107</c:v>
                </c:pt>
                <c:pt idx="1">
                  <c:v>112</c:v>
                </c:pt>
                <c:pt idx="2">
                  <c:v>576</c:v>
                </c:pt>
                <c:pt idx="3">
                  <c:v>546</c:v>
                </c:pt>
                <c:pt idx="4">
                  <c:v>638</c:v>
                </c:pt>
                <c:pt idx="5">
                  <c:v>697</c:v>
                </c:pt>
              </c:numCache>
            </c:numRef>
          </c:val>
          <c:smooth val="0"/>
        </c:ser>
        <c:dLbls>
          <c:showLegendKey val="0"/>
          <c:showVal val="0"/>
          <c:showCatName val="0"/>
          <c:showSerName val="0"/>
          <c:showPercent val="0"/>
          <c:showBubbleSize val="0"/>
        </c:dLbls>
        <c:marker val="1"/>
        <c:smooth val="0"/>
        <c:axId val="89150976"/>
        <c:axId val="89152512"/>
      </c:lineChart>
      <c:lineChart>
        <c:grouping val="standard"/>
        <c:varyColors val="0"/>
        <c:ser>
          <c:idx val="0"/>
          <c:order val="1"/>
          <c:tx>
            <c:strRef>
              <c:f>'Catch vs Effort'!$M$3</c:f>
              <c:strCache>
                <c:ptCount val="1"/>
                <c:pt idx="0">
                  <c:v>Poisson/ unité d'effort</c:v>
                </c:pt>
              </c:strCache>
            </c:strRef>
          </c:tx>
          <c:val>
            <c:numRef>
              <c:f>'Catch vs Effort'!$M$12:$M$17</c:f>
              <c:numCache>
                <c:formatCode>0.00</c:formatCode>
                <c:ptCount val="6"/>
                <c:pt idx="0">
                  <c:v>0.39483394833948338</c:v>
                </c:pt>
                <c:pt idx="1">
                  <c:v>0.48290598290598291</c:v>
                </c:pt>
                <c:pt idx="2">
                  <c:v>0.21837349397590361</c:v>
                </c:pt>
                <c:pt idx="3">
                  <c:v>0.17297979797979798</c:v>
                </c:pt>
                <c:pt idx="4">
                  <c:v>0.203997461928934</c:v>
                </c:pt>
                <c:pt idx="5">
                  <c:v>0.2973993288590604</c:v>
                </c:pt>
              </c:numCache>
            </c:numRef>
          </c:val>
          <c:smooth val="0"/>
        </c:ser>
        <c:dLbls>
          <c:showLegendKey val="0"/>
          <c:showVal val="0"/>
          <c:showCatName val="0"/>
          <c:showSerName val="0"/>
          <c:showPercent val="0"/>
          <c:showBubbleSize val="0"/>
        </c:dLbls>
        <c:marker val="1"/>
        <c:smooth val="0"/>
        <c:axId val="89159936"/>
        <c:axId val="89158400"/>
      </c:lineChart>
      <c:catAx>
        <c:axId val="89150976"/>
        <c:scaling>
          <c:orientation val="minMax"/>
        </c:scaling>
        <c:delete val="0"/>
        <c:axPos val="b"/>
        <c:numFmt formatCode="General" sourceLinked="1"/>
        <c:majorTickMark val="none"/>
        <c:minorTickMark val="none"/>
        <c:tickLblPos val="nextTo"/>
        <c:crossAx val="89152512"/>
        <c:crosses val="autoZero"/>
        <c:auto val="1"/>
        <c:lblAlgn val="ctr"/>
        <c:lblOffset val="100"/>
        <c:noMultiLvlLbl val="0"/>
      </c:catAx>
      <c:valAx>
        <c:axId val="89152512"/>
        <c:scaling>
          <c:orientation val="minMax"/>
        </c:scaling>
        <c:delete val="0"/>
        <c:axPos val="l"/>
        <c:majorGridlines/>
        <c:title>
          <c:tx>
            <c:rich>
              <a:bodyPr rot="-5400000" vert="horz"/>
              <a:lstStyle/>
              <a:p>
                <a:pPr>
                  <a:defRPr/>
                </a:pPr>
                <a:r>
                  <a:rPr lang="en-CA"/>
                  <a:t>Posisson</a:t>
                </a:r>
                <a:r>
                  <a:rPr lang="en-CA" baseline="0"/>
                  <a:t> capturés</a:t>
                </a:r>
                <a:endParaRPr lang="en-CA"/>
              </a:p>
            </c:rich>
          </c:tx>
          <c:layout/>
          <c:overlay val="0"/>
        </c:title>
        <c:numFmt formatCode="General" sourceLinked="1"/>
        <c:majorTickMark val="none"/>
        <c:minorTickMark val="none"/>
        <c:tickLblPos val="nextTo"/>
        <c:spPr>
          <a:ln w="9525">
            <a:noFill/>
          </a:ln>
        </c:spPr>
        <c:crossAx val="89150976"/>
        <c:crosses val="autoZero"/>
        <c:crossBetween val="between"/>
      </c:valAx>
      <c:valAx>
        <c:axId val="89158400"/>
        <c:scaling>
          <c:orientation val="minMax"/>
        </c:scaling>
        <c:delete val="0"/>
        <c:axPos val="r"/>
        <c:title>
          <c:tx>
            <c:rich>
              <a:bodyPr rot="-5400000" vert="horz"/>
              <a:lstStyle/>
              <a:p>
                <a:pPr>
                  <a:defRPr/>
                </a:pPr>
                <a:r>
                  <a:rPr lang="en-CA"/>
                  <a:t>Poisson</a:t>
                </a:r>
                <a:r>
                  <a:rPr lang="en-CA" baseline="0"/>
                  <a:t> pêchés par jour-pêcheur à la ligne</a:t>
                </a:r>
                <a:endParaRPr lang="en-CA"/>
              </a:p>
            </c:rich>
          </c:tx>
          <c:layout/>
          <c:overlay val="0"/>
        </c:title>
        <c:numFmt formatCode="0.00" sourceLinked="1"/>
        <c:majorTickMark val="out"/>
        <c:minorTickMark val="none"/>
        <c:tickLblPos val="nextTo"/>
        <c:crossAx val="89159936"/>
        <c:crosses val="max"/>
        <c:crossBetween val="between"/>
      </c:valAx>
      <c:catAx>
        <c:axId val="89159936"/>
        <c:scaling>
          <c:orientation val="minMax"/>
        </c:scaling>
        <c:delete val="1"/>
        <c:axPos val="b"/>
        <c:majorTickMark val="out"/>
        <c:minorTickMark val="none"/>
        <c:tickLblPos val="nextTo"/>
        <c:crossAx val="89158400"/>
        <c:crosses val="autoZero"/>
        <c:auto val="1"/>
        <c:lblAlgn val="ctr"/>
        <c:lblOffset val="100"/>
        <c:noMultiLvlLbl val="0"/>
      </c:catAx>
    </c:plotArea>
    <c:legend>
      <c:legendPos val="b"/>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TBSA Stocking</a:t>
            </a:r>
          </a:p>
        </c:rich>
      </c:tx>
      <c:overlay val="0"/>
    </c:title>
    <c:autoTitleDeleted val="0"/>
    <c:plotArea>
      <c:layout/>
      <c:barChart>
        <c:barDir val="col"/>
        <c:grouping val="clustered"/>
        <c:varyColors val="0"/>
        <c:ser>
          <c:idx val="0"/>
          <c:order val="0"/>
          <c:tx>
            <c:strRef>
              <c:f>'[1]Superior Stocking'!$D$4</c:f>
              <c:strCache>
                <c:ptCount val="1"/>
                <c:pt idx="0">
                  <c:v>Number Stocked</c:v>
                </c:pt>
              </c:strCache>
            </c:strRef>
          </c:tx>
          <c:invertIfNegative val="0"/>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Stocking'!$D$5:$D$34</c:f>
              <c:numCache>
                <c:formatCode>General</c:formatCode>
                <c:ptCount val="30"/>
                <c:pt idx="4">
                  <c:v>84817</c:v>
                </c:pt>
                <c:pt idx="5">
                  <c:v>204529</c:v>
                </c:pt>
                <c:pt idx="6">
                  <c:v>290799</c:v>
                </c:pt>
                <c:pt idx="7">
                  <c:v>341582</c:v>
                </c:pt>
                <c:pt idx="8">
                  <c:v>362357</c:v>
                </c:pt>
                <c:pt idx="9">
                  <c:v>191015</c:v>
                </c:pt>
                <c:pt idx="10">
                  <c:v>60777</c:v>
                </c:pt>
                <c:pt idx="11">
                  <c:v>493746</c:v>
                </c:pt>
                <c:pt idx="12">
                  <c:v>227819</c:v>
                </c:pt>
                <c:pt idx="13">
                  <c:v>350000</c:v>
                </c:pt>
                <c:pt idx="14">
                  <c:v>0</c:v>
                </c:pt>
                <c:pt idx="15">
                  <c:v>0</c:v>
                </c:pt>
                <c:pt idx="16">
                  <c:v>0</c:v>
                </c:pt>
                <c:pt idx="17">
                  <c:v>23900</c:v>
                </c:pt>
                <c:pt idx="18">
                  <c:v>180000</c:v>
                </c:pt>
                <c:pt idx="19">
                  <c:v>100</c:v>
                </c:pt>
                <c:pt idx="20">
                  <c:v>250000</c:v>
                </c:pt>
                <c:pt idx="21">
                  <c:v>300000</c:v>
                </c:pt>
                <c:pt idx="22">
                  <c:v>9000</c:v>
                </c:pt>
                <c:pt idx="23">
                  <c:v>55100</c:v>
                </c:pt>
                <c:pt idx="24">
                  <c:v>115000</c:v>
                </c:pt>
                <c:pt idx="25">
                  <c:v>53000</c:v>
                </c:pt>
                <c:pt idx="26">
                  <c:v>36000</c:v>
                </c:pt>
                <c:pt idx="27">
                  <c:v>213997</c:v>
                </c:pt>
                <c:pt idx="28">
                  <c:v>170887</c:v>
                </c:pt>
                <c:pt idx="29">
                  <c:v>12700</c:v>
                </c:pt>
              </c:numCache>
            </c:numRef>
          </c:val>
        </c:ser>
        <c:dLbls>
          <c:showLegendKey val="0"/>
          <c:showVal val="0"/>
          <c:showCatName val="0"/>
          <c:showSerName val="0"/>
          <c:showPercent val="0"/>
          <c:showBubbleSize val="0"/>
        </c:dLbls>
        <c:gapWidth val="75"/>
        <c:overlap val="-25"/>
        <c:axId val="88383872"/>
        <c:axId val="88385408"/>
      </c:barChart>
      <c:lineChart>
        <c:grouping val="standard"/>
        <c:varyColors val="0"/>
        <c:ser>
          <c:idx val="1"/>
          <c:order val="1"/>
          <c:tx>
            <c:strRef>
              <c:f>'[1]Superior Stocking'!$E$4</c:f>
              <c:strCache>
                <c:ptCount val="1"/>
                <c:pt idx="0">
                  <c:v>Percent Contribution to Fishery</c:v>
                </c:pt>
              </c:strCache>
            </c:strRef>
          </c:tx>
          <c:marker>
            <c:symbol val="none"/>
          </c:marker>
          <c:val>
            <c:numRef>
              <c:f>'[1]Superior Stocking'!$E$5:$E$34</c:f>
              <c:numCache>
                <c:formatCode>General</c:formatCode>
                <c:ptCount val="30"/>
                <c:pt idx="7">
                  <c:v>0.04</c:v>
                </c:pt>
                <c:pt idx="8">
                  <c:v>0.05</c:v>
                </c:pt>
                <c:pt idx="9">
                  <c:v>0.03</c:v>
                </c:pt>
                <c:pt idx="24">
                  <c:v>0</c:v>
                </c:pt>
                <c:pt idx="25">
                  <c:v>8.8495575221238937E-3</c:v>
                </c:pt>
                <c:pt idx="26">
                  <c:v>6.8965517241379309E-3</c:v>
                </c:pt>
                <c:pt idx="27">
                  <c:v>3.6496350364963502E-3</c:v>
                </c:pt>
                <c:pt idx="28">
                  <c:v>7.7760497667185074E-3</c:v>
                </c:pt>
                <c:pt idx="29">
                  <c:v>1.6925246826516221E-2</c:v>
                </c:pt>
              </c:numCache>
            </c:numRef>
          </c:val>
          <c:smooth val="0"/>
        </c:ser>
        <c:dLbls>
          <c:showLegendKey val="0"/>
          <c:showVal val="0"/>
          <c:showCatName val="0"/>
          <c:showSerName val="0"/>
          <c:showPercent val="0"/>
          <c:showBubbleSize val="0"/>
        </c:dLbls>
        <c:marker val="1"/>
        <c:smooth val="0"/>
        <c:axId val="88389504"/>
        <c:axId val="88387584"/>
      </c:lineChart>
      <c:catAx>
        <c:axId val="88383872"/>
        <c:scaling>
          <c:orientation val="minMax"/>
        </c:scaling>
        <c:delete val="0"/>
        <c:axPos val="b"/>
        <c:numFmt formatCode="General" sourceLinked="1"/>
        <c:majorTickMark val="none"/>
        <c:minorTickMark val="none"/>
        <c:tickLblPos val="nextTo"/>
        <c:txPr>
          <a:bodyPr rot="-2820000" vert="horz"/>
          <a:lstStyle/>
          <a:p>
            <a:pPr>
              <a:defRPr/>
            </a:pPr>
            <a:endParaRPr lang="en-US"/>
          </a:p>
        </c:txPr>
        <c:crossAx val="88385408"/>
        <c:crosses val="autoZero"/>
        <c:auto val="1"/>
        <c:lblAlgn val="ctr"/>
        <c:lblOffset val="100"/>
        <c:noMultiLvlLbl val="0"/>
      </c:catAx>
      <c:valAx>
        <c:axId val="88385408"/>
        <c:scaling>
          <c:orientation val="minMax"/>
        </c:scaling>
        <c:delete val="0"/>
        <c:axPos val="l"/>
        <c:majorGridlines/>
        <c:title>
          <c:tx>
            <c:rich>
              <a:bodyPr rot="-5400000" vert="horz"/>
              <a:lstStyle/>
              <a:p>
                <a:pPr>
                  <a:defRPr/>
                </a:pPr>
                <a:r>
                  <a:rPr lang="en-CA"/>
                  <a:t>Number Stocked</a:t>
                </a:r>
              </a:p>
            </c:rich>
          </c:tx>
          <c:overlay val="0"/>
        </c:title>
        <c:numFmt formatCode="General" sourceLinked="1"/>
        <c:majorTickMark val="none"/>
        <c:minorTickMark val="none"/>
        <c:tickLblPos val="nextTo"/>
        <c:spPr>
          <a:ln w="9525">
            <a:noFill/>
          </a:ln>
        </c:spPr>
        <c:crossAx val="88383872"/>
        <c:crosses val="autoZero"/>
        <c:crossBetween val="between"/>
      </c:valAx>
      <c:valAx>
        <c:axId val="88387584"/>
        <c:scaling>
          <c:orientation val="minMax"/>
          <c:max val="0.5"/>
        </c:scaling>
        <c:delete val="0"/>
        <c:axPos val="r"/>
        <c:title>
          <c:tx>
            <c:rich>
              <a:bodyPr rot="-5400000" vert="horz"/>
              <a:lstStyle/>
              <a:p>
                <a:pPr>
                  <a:defRPr/>
                </a:pPr>
                <a:r>
                  <a:rPr lang="en-CA" baseline="0"/>
                  <a:t>Percent Contribution </a:t>
                </a:r>
                <a:endParaRPr lang="en-CA"/>
              </a:p>
            </c:rich>
          </c:tx>
          <c:overlay val="0"/>
        </c:title>
        <c:numFmt formatCode="0%" sourceLinked="0"/>
        <c:majorTickMark val="out"/>
        <c:minorTickMark val="none"/>
        <c:tickLblPos val="nextTo"/>
        <c:crossAx val="88389504"/>
        <c:crosses val="max"/>
        <c:crossBetween val="between"/>
        <c:majorUnit val="0.1"/>
        <c:minorUnit val="2.0000000000000005E-3"/>
      </c:valAx>
      <c:catAx>
        <c:axId val="88389504"/>
        <c:scaling>
          <c:orientation val="minMax"/>
        </c:scaling>
        <c:delete val="1"/>
        <c:axPos val="b"/>
        <c:majorTickMark val="out"/>
        <c:minorTickMark val="none"/>
        <c:tickLblPos val="nextTo"/>
        <c:crossAx val="88387584"/>
        <c:crosses val="autoZero"/>
        <c:auto val="1"/>
        <c:lblAlgn val="ctr"/>
        <c:lblOffset val="100"/>
        <c:noMultiLvlLbl val="0"/>
      </c:catAx>
    </c:plotArea>
    <c:legend>
      <c:legendPos val="b"/>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'[1]Superior Stocking'!$D$4</c:f>
              <c:strCache>
                <c:ptCount val="1"/>
                <c:pt idx="0">
                  <c:v>Number Stocked</c:v>
                </c:pt>
              </c:strCache>
            </c:strRef>
          </c:tx>
          <c:invertIfNegative val="0"/>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Stocking'!$D$5:$D$34</c:f>
              <c:numCache>
                <c:formatCode>General</c:formatCode>
                <c:ptCount val="30"/>
                <c:pt idx="4">
                  <c:v>84817</c:v>
                </c:pt>
                <c:pt idx="5">
                  <c:v>204529</c:v>
                </c:pt>
                <c:pt idx="6">
                  <c:v>290799</c:v>
                </c:pt>
                <c:pt idx="7">
                  <c:v>341582</c:v>
                </c:pt>
                <c:pt idx="8">
                  <c:v>362357</c:v>
                </c:pt>
                <c:pt idx="9">
                  <c:v>191015</c:v>
                </c:pt>
                <c:pt idx="10">
                  <c:v>60777</c:v>
                </c:pt>
                <c:pt idx="11">
                  <c:v>493746</c:v>
                </c:pt>
                <c:pt idx="12">
                  <c:v>227819</c:v>
                </c:pt>
                <c:pt idx="13">
                  <c:v>350000</c:v>
                </c:pt>
                <c:pt idx="14">
                  <c:v>0</c:v>
                </c:pt>
                <c:pt idx="15">
                  <c:v>0</c:v>
                </c:pt>
                <c:pt idx="16">
                  <c:v>0</c:v>
                </c:pt>
                <c:pt idx="17">
                  <c:v>23900</c:v>
                </c:pt>
                <c:pt idx="18">
                  <c:v>180000</c:v>
                </c:pt>
                <c:pt idx="19">
                  <c:v>100</c:v>
                </c:pt>
                <c:pt idx="20">
                  <c:v>250000</c:v>
                </c:pt>
                <c:pt idx="21">
                  <c:v>300000</c:v>
                </c:pt>
                <c:pt idx="22">
                  <c:v>9000</c:v>
                </c:pt>
                <c:pt idx="23">
                  <c:v>55100</c:v>
                </c:pt>
                <c:pt idx="24">
                  <c:v>115000</c:v>
                </c:pt>
                <c:pt idx="25">
                  <c:v>53000</c:v>
                </c:pt>
                <c:pt idx="26">
                  <c:v>36000</c:v>
                </c:pt>
                <c:pt idx="27">
                  <c:v>213997</c:v>
                </c:pt>
                <c:pt idx="28">
                  <c:v>170887</c:v>
                </c:pt>
                <c:pt idx="29">
                  <c:v>12700</c:v>
                </c:pt>
              </c:numCache>
            </c:numRef>
          </c:val>
        </c:ser>
        <c:dLbls>
          <c:showLegendKey val="0"/>
          <c:showVal val="0"/>
          <c:showCatName val="0"/>
          <c:showSerName val="0"/>
          <c:showPercent val="0"/>
          <c:showBubbleSize val="0"/>
        </c:dLbls>
        <c:gapWidth val="75"/>
        <c:overlap val="-25"/>
        <c:axId val="88965120"/>
        <c:axId val="88966656"/>
      </c:barChart>
      <c:lineChart>
        <c:grouping val="standard"/>
        <c:varyColors val="0"/>
        <c:ser>
          <c:idx val="1"/>
          <c:order val="1"/>
          <c:tx>
            <c:strRef>
              <c:f>'[1]Superior Stocking'!$H$4</c:f>
              <c:strCache>
                <c:ptCount val="1"/>
                <c:pt idx="0">
                  <c:v>Total Number Caught</c:v>
                </c:pt>
              </c:strCache>
            </c:strRef>
          </c:tx>
          <c:marker>
            <c:symbol val="none"/>
          </c:marker>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Stocking'!$H$5:$H$34</c:f>
              <c:numCache>
                <c:formatCode>General</c:formatCode>
                <c:ptCount val="30"/>
                <c:pt idx="24">
                  <c:v>107</c:v>
                </c:pt>
                <c:pt idx="25">
                  <c:v>113</c:v>
                </c:pt>
                <c:pt idx="26">
                  <c:v>580</c:v>
                </c:pt>
                <c:pt idx="27">
                  <c:v>548</c:v>
                </c:pt>
                <c:pt idx="28">
                  <c:v>643</c:v>
                </c:pt>
                <c:pt idx="29">
                  <c:v>709</c:v>
                </c:pt>
              </c:numCache>
            </c:numRef>
          </c:val>
          <c:smooth val="0"/>
        </c:ser>
        <c:dLbls>
          <c:showLegendKey val="0"/>
          <c:showVal val="0"/>
          <c:showCatName val="0"/>
          <c:showSerName val="0"/>
          <c:showPercent val="0"/>
          <c:showBubbleSize val="0"/>
        </c:dLbls>
        <c:marker val="1"/>
        <c:smooth val="0"/>
        <c:axId val="88974464"/>
        <c:axId val="88968576"/>
      </c:lineChart>
      <c:catAx>
        <c:axId val="88965120"/>
        <c:scaling>
          <c:orientation val="minMax"/>
        </c:scaling>
        <c:delete val="0"/>
        <c:axPos val="b"/>
        <c:numFmt formatCode="General" sourceLinked="1"/>
        <c:majorTickMark val="none"/>
        <c:minorTickMark val="none"/>
        <c:tickLblPos val="nextTo"/>
        <c:txPr>
          <a:bodyPr rot="-2820000" vert="horz"/>
          <a:lstStyle/>
          <a:p>
            <a:pPr>
              <a:defRPr/>
            </a:pPr>
            <a:endParaRPr lang="en-US"/>
          </a:p>
        </c:txPr>
        <c:crossAx val="88966656"/>
        <c:crosses val="autoZero"/>
        <c:auto val="1"/>
        <c:lblAlgn val="ctr"/>
        <c:lblOffset val="100"/>
        <c:noMultiLvlLbl val="0"/>
      </c:catAx>
      <c:valAx>
        <c:axId val="88966656"/>
        <c:scaling>
          <c:orientation val="minMax"/>
        </c:scaling>
        <c:delete val="0"/>
        <c:axPos val="l"/>
        <c:majorGridlines/>
        <c:title>
          <c:tx>
            <c:rich>
              <a:bodyPr rot="-5400000" vert="horz"/>
              <a:lstStyle/>
              <a:p>
                <a:pPr>
                  <a:defRPr/>
                </a:pPr>
                <a:r>
                  <a:rPr lang="en-CA"/>
                  <a:t>Number Stocked</a:t>
                </a:r>
              </a:p>
            </c:rich>
          </c:tx>
          <c:layout/>
          <c:overlay val="0"/>
        </c:title>
        <c:numFmt formatCode="General" sourceLinked="1"/>
        <c:majorTickMark val="none"/>
        <c:minorTickMark val="none"/>
        <c:tickLblPos val="nextTo"/>
        <c:crossAx val="88965120"/>
        <c:crosses val="autoZero"/>
        <c:crossBetween val="between"/>
      </c:valAx>
      <c:valAx>
        <c:axId val="88968576"/>
        <c:scaling>
          <c:orientation val="minMax"/>
        </c:scaling>
        <c:delete val="0"/>
        <c:axPos val="r"/>
        <c:numFmt formatCode="General" sourceLinked="1"/>
        <c:majorTickMark val="out"/>
        <c:minorTickMark val="none"/>
        <c:tickLblPos val="nextTo"/>
        <c:crossAx val="88974464"/>
        <c:crosses val="max"/>
        <c:crossBetween val="between"/>
      </c:valAx>
      <c:catAx>
        <c:axId val="88974464"/>
        <c:scaling>
          <c:orientation val="minMax"/>
        </c:scaling>
        <c:delete val="1"/>
        <c:axPos val="b"/>
        <c:numFmt formatCode="General" sourceLinked="1"/>
        <c:majorTickMark val="out"/>
        <c:minorTickMark val="none"/>
        <c:tickLblPos val="nextTo"/>
        <c:crossAx val="88968576"/>
        <c:crosses val="autoZero"/>
        <c:auto val="1"/>
        <c:lblAlgn val="ctr"/>
        <c:lblOffset val="100"/>
        <c:noMultiLvlLbl val="0"/>
      </c:catAx>
    </c:plotArea>
    <c:legend>
      <c:legendPos val="b"/>
      <c:layout/>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170887557461389"/>
          <c:y val="0.11663797270096482"/>
          <c:w val="0.79313511332905029"/>
          <c:h val="0.62080232977870775"/>
        </c:manualLayout>
      </c:layout>
      <c:barChart>
        <c:barDir val="col"/>
        <c:grouping val="clustered"/>
        <c:varyColors val="0"/>
        <c:ser>
          <c:idx val="0"/>
          <c:order val="0"/>
          <c:tx>
            <c:strRef>
              <c:f>'[1]Superior Stocking'!$D$4</c:f>
              <c:strCache>
                <c:ptCount val="1"/>
                <c:pt idx="0">
                  <c:v>Number Stocked</c:v>
                </c:pt>
              </c:strCache>
            </c:strRef>
          </c:tx>
          <c:invertIfNegative val="0"/>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Stocking'!$D$5:$D$34</c:f>
              <c:numCache>
                <c:formatCode>General</c:formatCode>
                <c:ptCount val="30"/>
                <c:pt idx="4">
                  <c:v>84817</c:v>
                </c:pt>
                <c:pt idx="5">
                  <c:v>204529</c:v>
                </c:pt>
                <c:pt idx="6">
                  <c:v>290799</c:v>
                </c:pt>
                <c:pt idx="7">
                  <c:v>341582</c:v>
                </c:pt>
                <c:pt idx="8">
                  <c:v>362357</c:v>
                </c:pt>
                <c:pt idx="9">
                  <c:v>191015</c:v>
                </c:pt>
                <c:pt idx="10">
                  <c:v>60777</c:v>
                </c:pt>
                <c:pt idx="11">
                  <c:v>493746</c:v>
                </c:pt>
                <c:pt idx="12">
                  <c:v>227819</c:v>
                </c:pt>
                <c:pt idx="13">
                  <c:v>350000</c:v>
                </c:pt>
                <c:pt idx="14">
                  <c:v>0</c:v>
                </c:pt>
                <c:pt idx="15">
                  <c:v>0</c:v>
                </c:pt>
                <c:pt idx="16">
                  <c:v>0</c:v>
                </c:pt>
                <c:pt idx="17">
                  <c:v>23900</c:v>
                </c:pt>
                <c:pt idx="18">
                  <c:v>180000</c:v>
                </c:pt>
                <c:pt idx="19">
                  <c:v>100</c:v>
                </c:pt>
                <c:pt idx="20">
                  <c:v>250000</c:v>
                </c:pt>
                <c:pt idx="21">
                  <c:v>300000</c:v>
                </c:pt>
                <c:pt idx="22">
                  <c:v>9000</c:v>
                </c:pt>
                <c:pt idx="23">
                  <c:v>55100</c:v>
                </c:pt>
                <c:pt idx="24">
                  <c:v>115000</c:v>
                </c:pt>
                <c:pt idx="25">
                  <c:v>53000</c:v>
                </c:pt>
                <c:pt idx="26">
                  <c:v>36000</c:v>
                </c:pt>
                <c:pt idx="27">
                  <c:v>213997</c:v>
                </c:pt>
                <c:pt idx="28">
                  <c:v>170887</c:v>
                </c:pt>
                <c:pt idx="29">
                  <c:v>12700</c:v>
                </c:pt>
              </c:numCache>
            </c:numRef>
          </c:val>
        </c:ser>
        <c:dLbls>
          <c:showLegendKey val="0"/>
          <c:showVal val="0"/>
          <c:showCatName val="0"/>
          <c:showSerName val="0"/>
          <c:showPercent val="0"/>
          <c:showBubbleSize val="0"/>
        </c:dLbls>
        <c:gapWidth val="75"/>
        <c:overlap val="-25"/>
        <c:axId val="88996480"/>
        <c:axId val="88486656"/>
      </c:barChart>
      <c:lineChart>
        <c:grouping val="standard"/>
        <c:varyColors val="0"/>
        <c:ser>
          <c:idx val="1"/>
          <c:order val="1"/>
          <c:tx>
            <c:strRef>
              <c:f>'[1]Superior Stocking'!$I$4</c:f>
              <c:strCache>
                <c:ptCount val="1"/>
                <c:pt idx="0">
                  <c:v>Fed-Prov Angling Survey</c:v>
                </c:pt>
              </c:strCache>
            </c:strRef>
          </c:tx>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Stocking'!$I$5:$I$34</c:f>
              <c:numCache>
                <c:formatCode>General</c:formatCode>
                <c:ptCount val="30"/>
                <c:pt idx="6">
                  <c:v>16786</c:v>
                </c:pt>
                <c:pt idx="11">
                  <c:v>7326</c:v>
                </c:pt>
                <c:pt idx="16">
                  <c:v>1698.11</c:v>
                </c:pt>
                <c:pt idx="21">
                  <c:v>15713</c:v>
                </c:pt>
                <c:pt idx="29">
                  <c:v>620</c:v>
                </c:pt>
              </c:numCache>
            </c:numRef>
          </c:val>
          <c:smooth val="1"/>
        </c:ser>
        <c:dLbls>
          <c:showLegendKey val="0"/>
          <c:showVal val="0"/>
          <c:showCatName val="0"/>
          <c:showSerName val="0"/>
          <c:showPercent val="0"/>
          <c:showBubbleSize val="0"/>
        </c:dLbls>
        <c:marker val="1"/>
        <c:smooth val="0"/>
        <c:axId val="88490752"/>
        <c:axId val="88488576"/>
      </c:lineChart>
      <c:catAx>
        <c:axId val="88996480"/>
        <c:scaling>
          <c:orientation val="minMax"/>
        </c:scaling>
        <c:delete val="0"/>
        <c:axPos val="b"/>
        <c:title>
          <c:tx>
            <c:rich>
              <a:bodyPr/>
              <a:lstStyle/>
              <a:p>
                <a:pPr>
                  <a:defRPr/>
                </a:pPr>
                <a:r>
                  <a:rPr lang="en-US"/>
                  <a:t>Année</a:t>
                </a:r>
              </a:p>
            </c:rich>
          </c:tx>
          <c:layout/>
          <c:overlay val="0"/>
        </c:title>
        <c:numFmt formatCode="General" sourceLinked="1"/>
        <c:majorTickMark val="none"/>
        <c:minorTickMark val="none"/>
        <c:tickLblPos val="nextTo"/>
        <c:txPr>
          <a:bodyPr rot="-2820000" vert="horz"/>
          <a:lstStyle/>
          <a:p>
            <a:pPr>
              <a:defRPr/>
            </a:pPr>
            <a:endParaRPr lang="en-US"/>
          </a:p>
        </c:txPr>
        <c:crossAx val="88486656"/>
        <c:crosses val="autoZero"/>
        <c:auto val="1"/>
        <c:lblAlgn val="ctr"/>
        <c:lblOffset val="100"/>
        <c:noMultiLvlLbl val="0"/>
      </c:catAx>
      <c:valAx>
        <c:axId val="88486656"/>
        <c:scaling>
          <c:orientation val="minMax"/>
        </c:scaling>
        <c:delete val="0"/>
        <c:axPos val="l"/>
        <c:majorGridlines/>
        <c:title>
          <c:tx>
            <c:rich>
              <a:bodyPr rot="-5400000" vert="horz"/>
              <a:lstStyle/>
              <a:p>
                <a:pPr>
                  <a:defRPr/>
                </a:pPr>
                <a:r>
                  <a:rPr lang="en-CA"/>
                  <a:t>nombre</a:t>
                </a:r>
                <a:r>
                  <a:rPr lang="en-CA" baseline="0"/>
                  <a:t> approvisionné</a:t>
                </a:r>
                <a:endParaRPr lang="en-CA"/>
              </a:p>
            </c:rich>
          </c:tx>
          <c:layout>
            <c:manualLayout>
              <c:xMode val="edge"/>
              <c:yMode val="edge"/>
              <c:x val="1.5180265654648957E-2"/>
              <c:y val="0.33066904372802458"/>
            </c:manualLayout>
          </c:layout>
          <c:overlay val="0"/>
        </c:title>
        <c:numFmt formatCode="General" sourceLinked="1"/>
        <c:majorTickMark val="none"/>
        <c:minorTickMark val="none"/>
        <c:tickLblPos val="nextTo"/>
        <c:crossAx val="88996480"/>
        <c:crosses val="autoZero"/>
        <c:crossBetween val="between"/>
      </c:valAx>
      <c:valAx>
        <c:axId val="88488576"/>
        <c:scaling>
          <c:orientation val="minMax"/>
        </c:scaling>
        <c:delete val="0"/>
        <c:axPos val="r"/>
        <c:title>
          <c:tx>
            <c:rich>
              <a:bodyPr rot="-5400000" vert="horz"/>
              <a:lstStyle/>
              <a:p>
                <a:pPr>
                  <a:defRPr/>
                </a:pPr>
                <a:r>
                  <a:rPr lang="en-US"/>
                  <a:t>nombres</a:t>
                </a:r>
                <a:r>
                  <a:rPr lang="en-US" baseline="0"/>
                  <a:t> capturés</a:t>
                </a:r>
                <a:endParaRPr lang="en-US"/>
              </a:p>
            </c:rich>
          </c:tx>
          <c:layout>
            <c:manualLayout>
              <c:xMode val="edge"/>
              <c:yMode val="edge"/>
              <c:x val="0.96457938013915245"/>
              <c:y val="0.33747055203005283"/>
            </c:manualLayout>
          </c:layout>
          <c:overlay val="0"/>
        </c:title>
        <c:numFmt formatCode="General" sourceLinked="1"/>
        <c:majorTickMark val="out"/>
        <c:minorTickMark val="none"/>
        <c:tickLblPos val="nextTo"/>
        <c:crossAx val="88490752"/>
        <c:crosses val="max"/>
        <c:crossBetween val="between"/>
      </c:valAx>
      <c:catAx>
        <c:axId val="88490752"/>
        <c:scaling>
          <c:orientation val="minMax"/>
        </c:scaling>
        <c:delete val="1"/>
        <c:axPos val="b"/>
        <c:numFmt formatCode="General" sourceLinked="1"/>
        <c:majorTickMark val="out"/>
        <c:minorTickMark val="none"/>
        <c:tickLblPos val="nextTo"/>
        <c:crossAx val="88488576"/>
        <c:crosses val="autoZero"/>
        <c:auto val="1"/>
        <c:lblAlgn val="ctr"/>
        <c:lblOffset val="100"/>
        <c:noMultiLvlLbl val="0"/>
      </c:catAx>
    </c:plotArea>
    <c:plotVisOnly val="1"/>
    <c:dispBlanksAs val="gap"/>
    <c:showDLblsOverMax val="0"/>
  </c:chart>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'[1]Superior Stocking'!$O$4</c:f>
              <c:strCache>
                <c:ptCount val="1"/>
                <c:pt idx="0">
                  <c:v>Chinook</c:v>
                </c:pt>
              </c:strCache>
            </c:strRef>
          </c:tx>
          <c:spPr>
            <a:solidFill>
              <a:schemeClr val="accent1"/>
            </a:solidFill>
            <a:ln w="38100" cmpd="sng"/>
          </c:spPr>
          <c:invertIfNegative val="0"/>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Stocking'!$O$5:$O$34</c:f>
              <c:numCache>
                <c:formatCode>General</c:formatCode>
                <c:ptCount val="30"/>
                <c:pt idx="4">
                  <c:v>273184</c:v>
                </c:pt>
                <c:pt idx="5">
                  <c:v>446934</c:v>
                </c:pt>
                <c:pt idx="6">
                  <c:v>608653</c:v>
                </c:pt>
                <c:pt idx="7">
                  <c:v>664599</c:v>
                </c:pt>
                <c:pt idx="8">
                  <c:v>733166</c:v>
                </c:pt>
                <c:pt idx="9">
                  <c:v>390985</c:v>
                </c:pt>
                <c:pt idx="10">
                  <c:v>175931</c:v>
                </c:pt>
                <c:pt idx="11">
                  <c:v>493746</c:v>
                </c:pt>
                <c:pt idx="12">
                  <c:v>227819</c:v>
                </c:pt>
                <c:pt idx="13">
                  <c:v>350000</c:v>
                </c:pt>
                <c:pt idx="14">
                  <c:v>0</c:v>
                </c:pt>
                <c:pt idx="15">
                  <c:v>0</c:v>
                </c:pt>
                <c:pt idx="16">
                  <c:v>0</c:v>
                </c:pt>
                <c:pt idx="17">
                  <c:v>23900</c:v>
                </c:pt>
                <c:pt idx="18">
                  <c:v>180000</c:v>
                </c:pt>
                <c:pt idx="19">
                  <c:v>100</c:v>
                </c:pt>
                <c:pt idx="20">
                  <c:v>250000</c:v>
                </c:pt>
                <c:pt idx="21">
                  <c:v>300000</c:v>
                </c:pt>
                <c:pt idx="22">
                  <c:v>9000</c:v>
                </c:pt>
                <c:pt idx="23">
                  <c:v>55100</c:v>
                </c:pt>
                <c:pt idx="24">
                  <c:v>115000</c:v>
                </c:pt>
                <c:pt idx="25">
                  <c:v>53000</c:v>
                </c:pt>
                <c:pt idx="26">
                  <c:v>36000</c:v>
                </c:pt>
                <c:pt idx="27">
                  <c:v>213997</c:v>
                </c:pt>
                <c:pt idx="28">
                  <c:v>170887</c:v>
                </c:pt>
                <c:pt idx="29">
                  <c:v>12700</c:v>
                </c:pt>
              </c:numCache>
            </c:numRef>
          </c:val>
        </c:ser>
        <c:ser>
          <c:idx val="1"/>
          <c:order val="1"/>
          <c:tx>
            <c:strRef>
              <c:f>'[1]Superior Stocking'!$Q$3</c:f>
              <c:strCache>
                <c:ptCount val="1"/>
                <c:pt idx="0">
                  <c:v>rainbow trout</c:v>
                </c:pt>
              </c:strCache>
            </c:strRef>
          </c:tx>
          <c:spPr>
            <a:solidFill>
              <a:srgbClr val="FF0000"/>
            </a:solidFill>
          </c:spPr>
          <c:invertIfNegative val="0"/>
          <c:cat>
            <c:numRef>
              <c:f>'[1]Superior Stocking'!$C$5:$C$34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Stocking'!$R$5:$R$15</c:f>
              <c:numCache>
                <c:formatCode>General</c:formatCode>
                <c:ptCount val="11"/>
                <c:pt idx="0">
                  <c:v>17755</c:v>
                </c:pt>
                <c:pt idx="1">
                  <c:v>8000</c:v>
                </c:pt>
                <c:pt idx="3">
                  <c:v>18000</c:v>
                </c:pt>
                <c:pt idx="5">
                  <c:v>18832</c:v>
                </c:pt>
                <c:pt idx="6">
                  <c:v>24984</c:v>
                </c:pt>
                <c:pt idx="7">
                  <c:v>39166</c:v>
                </c:pt>
                <c:pt idx="8">
                  <c:v>28420</c:v>
                </c:pt>
                <c:pt idx="9">
                  <c:v>54373</c:v>
                </c:pt>
                <c:pt idx="10">
                  <c:v>36862</c:v>
                </c:pt>
              </c:numCache>
            </c:numRef>
          </c:val>
        </c:ser>
        <c:ser>
          <c:idx val="2"/>
          <c:order val="2"/>
          <c:tx>
            <c:strRef>
              <c:f>'[1]Superior Stocking'!$V$3</c:f>
              <c:strCache>
                <c:ptCount val="1"/>
                <c:pt idx="0">
                  <c:v>brown trout</c:v>
                </c:pt>
              </c:strCache>
            </c:strRef>
          </c:tx>
          <c:spPr>
            <a:solidFill>
              <a:srgbClr val="00B050"/>
            </a:solidFill>
          </c:spPr>
          <c:invertIfNegative val="0"/>
          <c:val>
            <c:numRef>
              <c:f>'[1]Superior Stocking'!$W$5:$W$15</c:f>
              <c:numCache>
                <c:formatCode>General</c:formatCode>
                <c:ptCount val="11"/>
                <c:pt idx="6">
                  <c:v>19043</c:v>
                </c:pt>
                <c:pt idx="7">
                  <c:v>8581</c:v>
                </c:pt>
                <c:pt idx="8">
                  <c:v>40309</c:v>
                </c:pt>
                <c:pt idx="9">
                  <c:v>35321</c:v>
                </c:pt>
              </c:numCache>
            </c:numRef>
          </c:val>
        </c:ser>
        <c:dLbls>
          <c:showLegendKey val="0"/>
          <c:showVal val="0"/>
          <c:showCatName val="0"/>
          <c:showSerName val="0"/>
          <c:showPercent val="0"/>
          <c:showBubbleSize val="0"/>
        </c:dLbls>
        <c:gapWidth val="60"/>
        <c:axId val="88535808"/>
        <c:axId val="88537728"/>
      </c:barChart>
      <c:catAx>
        <c:axId val="88535808"/>
        <c:scaling>
          <c:orientation val="minMax"/>
        </c:scaling>
        <c:delete val="0"/>
        <c:axPos val="b"/>
        <c:title>
          <c:tx>
            <c:rich>
              <a:bodyPr/>
              <a:lstStyle/>
              <a:p>
                <a:pPr>
                  <a:defRPr/>
                </a:pPr>
                <a:r>
                  <a:rPr lang="en-US"/>
                  <a:t>Year</a:t>
                </a:r>
              </a:p>
            </c:rich>
          </c:tx>
          <c:overlay val="0"/>
        </c:title>
        <c:numFmt formatCode="General" sourceLinked="1"/>
        <c:majorTickMark val="out"/>
        <c:minorTickMark val="none"/>
        <c:tickLblPos val="nextTo"/>
        <c:txPr>
          <a:bodyPr rot="-2700000"/>
          <a:lstStyle/>
          <a:p>
            <a:pPr>
              <a:defRPr/>
            </a:pPr>
            <a:endParaRPr lang="en-US"/>
          </a:p>
        </c:txPr>
        <c:crossAx val="88537728"/>
        <c:crosses val="autoZero"/>
        <c:auto val="1"/>
        <c:lblAlgn val="ctr"/>
        <c:lblOffset val="100"/>
        <c:noMultiLvlLbl val="0"/>
      </c:catAx>
      <c:valAx>
        <c:axId val="88537728"/>
        <c:scaling>
          <c:orientation val="minMax"/>
        </c:scaling>
        <c:delete val="0"/>
        <c:axPos val="l"/>
        <c:majorGridlines/>
        <c:title>
          <c:tx>
            <c:rich>
              <a:bodyPr rot="-5400000" vert="horz"/>
              <a:lstStyle/>
              <a:p>
                <a:pPr>
                  <a:defRPr/>
                </a:pPr>
                <a:r>
                  <a:rPr lang="en-US"/>
                  <a:t>Number Stocked</a:t>
                </a:r>
              </a:p>
            </c:rich>
          </c:tx>
          <c:overlay val="0"/>
        </c:title>
        <c:numFmt formatCode="General" sourceLinked="1"/>
        <c:majorTickMark val="out"/>
        <c:minorTickMark val="none"/>
        <c:tickLblPos val="nextTo"/>
        <c:crossAx val="88535808"/>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'[1]Superior Stocking'!$AD$4</c:f>
              <c:strCache>
                <c:ptCount val="1"/>
                <c:pt idx="0">
                  <c:v>Walleye</c:v>
                </c:pt>
              </c:strCache>
            </c:strRef>
          </c:tx>
          <c:spPr>
            <a:solidFill>
              <a:schemeClr val="tx1"/>
            </a:solidFill>
          </c:spPr>
          <c:invertIfNegative val="0"/>
          <c:cat>
            <c:numRef>
              <c:f>'[1]Superior Stocking'!$AC$5:$AC$34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'[1]Superior Stocking'!$AD$5:$AD$34</c:f>
              <c:numCache>
                <c:formatCode>General</c:formatCode>
                <c:ptCount val="30"/>
                <c:pt idx="14">
                  <c:v>400</c:v>
                </c:pt>
                <c:pt idx="15">
                  <c:v>400</c:v>
                </c:pt>
                <c:pt idx="19">
                  <c:v>1084368</c:v>
                </c:pt>
                <c:pt idx="20">
                  <c:v>100000</c:v>
                </c:pt>
                <c:pt idx="21">
                  <c:v>158888</c:v>
                </c:pt>
              </c:numCache>
            </c:numRef>
          </c:val>
        </c:ser>
        <c:dLbls>
          <c:showLegendKey val="0"/>
          <c:showVal val="0"/>
          <c:showCatName val="0"/>
          <c:showSerName val="0"/>
          <c:showPercent val="0"/>
          <c:showBubbleSize val="0"/>
        </c:dLbls>
        <c:gapWidth val="46"/>
        <c:axId val="88557824"/>
        <c:axId val="88580480"/>
      </c:barChart>
      <c:catAx>
        <c:axId val="88557824"/>
        <c:scaling>
          <c:orientation val="minMax"/>
        </c:scaling>
        <c:delete val="0"/>
        <c:axPos val="b"/>
        <c:title>
          <c:tx>
            <c:rich>
              <a:bodyPr/>
              <a:lstStyle/>
              <a:p>
                <a:pPr>
                  <a:defRPr/>
                </a:pPr>
                <a:r>
                  <a:rPr lang="en-US"/>
                  <a:t>Year</a:t>
                </a:r>
              </a:p>
            </c:rich>
          </c:tx>
          <c:overlay val="0"/>
        </c:title>
        <c:numFmt formatCode="General" sourceLinked="1"/>
        <c:majorTickMark val="out"/>
        <c:minorTickMark val="none"/>
        <c:tickLblPos val="nextTo"/>
        <c:crossAx val="88580480"/>
        <c:crosses val="autoZero"/>
        <c:auto val="1"/>
        <c:lblAlgn val="ctr"/>
        <c:lblOffset val="100"/>
        <c:noMultiLvlLbl val="0"/>
      </c:catAx>
      <c:valAx>
        <c:axId val="88580480"/>
        <c:scaling>
          <c:orientation val="minMax"/>
        </c:scaling>
        <c:delete val="0"/>
        <c:axPos val="l"/>
        <c:majorGridlines/>
        <c:title>
          <c:tx>
            <c:rich>
              <a:bodyPr rot="-5400000" vert="horz"/>
              <a:lstStyle/>
              <a:p>
                <a:pPr>
                  <a:defRPr/>
                </a:pPr>
                <a:r>
                  <a:rPr lang="en-US"/>
                  <a:t>Number Stocked</a:t>
                </a:r>
              </a:p>
            </c:rich>
          </c:tx>
          <c:overlay val="0"/>
        </c:title>
        <c:numFmt formatCode="General" sourceLinked="1"/>
        <c:majorTickMark val="out"/>
        <c:minorTickMark val="none"/>
        <c:tickLblPos val="nextTo"/>
        <c:crossAx val="88557824"/>
        <c:crosses val="autoZero"/>
        <c:crossBetween val="between"/>
      </c:valAx>
    </c:plotArea>
    <c:legend>
      <c:legendPos val="t"/>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CA"/>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barChart>
        <c:barDir val="col"/>
        <c:grouping val="clustered"/>
        <c:varyColors val="0"/>
        <c:ser>
          <c:idx val="1"/>
          <c:order val="0"/>
          <c:tx>
            <c:strRef>
              <c:f>'Stocked vs Fed Prov'!$D$4</c:f>
              <c:strCache>
                <c:ptCount val="1"/>
                <c:pt idx="0">
                  <c:v>nombre approvisionné</c:v>
                </c:pt>
              </c:strCache>
            </c:strRef>
          </c:tx>
          <c:invertIfNegative val="0"/>
          <c:cat>
            <c:numRef>
              <c:f>'Stocked vs Fed Prov'!$C$5:$C$34</c:f>
              <c:numCache>
                <c:formatCode>General</c:formatCode>
                <c:ptCount val="30"/>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numCache>
            </c:numRef>
          </c:cat>
          <c:val>
            <c:numRef>
              <c:f>'Stocked vs Fed Prov'!$D$5:$D$34</c:f>
              <c:numCache>
                <c:formatCode>General</c:formatCode>
                <c:ptCount val="30"/>
                <c:pt idx="4" formatCode="#,##0">
                  <c:v>84817</c:v>
                </c:pt>
                <c:pt idx="5" formatCode="#,##0">
                  <c:v>204529</c:v>
                </c:pt>
                <c:pt idx="6" formatCode="#,##0">
                  <c:v>290799</c:v>
                </c:pt>
                <c:pt idx="7" formatCode="#,##0">
                  <c:v>341582</c:v>
                </c:pt>
                <c:pt idx="8" formatCode="#,##0">
                  <c:v>362357</c:v>
                </c:pt>
                <c:pt idx="9" formatCode="#,##0">
                  <c:v>191015</c:v>
                </c:pt>
                <c:pt idx="10" formatCode="#,##0">
                  <c:v>60777</c:v>
                </c:pt>
                <c:pt idx="11" formatCode="#,##0">
                  <c:v>493746</c:v>
                </c:pt>
                <c:pt idx="12" formatCode="#,##0">
                  <c:v>227819</c:v>
                </c:pt>
                <c:pt idx="13" formatCode="#,##0">
                  <c:v>350000</c:v>
                </c:pt>
                <c:pt idx="14" formatCode="#,##0">
                  <c:v>0</c:v>
                </c:pt>
                <c:pt idx="15" formatCode="#,##0">
                  <c:v>0</c:v>
                </c:pt>
                <c:pt idx="16" formatCode="#,##0">
                  <c:v>0</c:v>
                </c:pt>
                <c:pt idx="17" formatCode="#,##0">
                  <c:v>23900</c:v>
                </c:pt>
                <c:pt idx="18" formatCode="#,##0">
                  <c:v>180000</c:v>
                </c:pt>
                <c:pt idx="19">
                  <c:v>100</c:v>
                </c:pt>
                <c:pt idx="20" formatCode="#,##0">
                  <c:v>250000</c:v>
                </c:pt>
                <c:pt idx="21" formatCode="#,##0">
                  <c:v>300000</c:v>
                </c:pt>
                <c:pt idx="22" formatCode="#,##0">
                  <c:v>9000</c:v>
                </c:pt>
                <c:pt idx="23" formatCode="#,##0">
                  <c:v>55100</c:v>
                </c:pt>
                <c:pt idx="24" formatCode="#,##0">
                  <c:v>115000</c:v>
                </c:pt>
                <c:pt idx="25" formatCode="#,##0">
                  <c:v>53000</c:v>
                </c:pt>
                <c:pt idx="26" formatCode="#,##0">
                  <c:v>36000</c:v>
                </c:pt>
                <c:pt idx="27" formatCode="#,##0">
                  <c:v>213997</c:v>
                </c:pt>
                <c:pt idx="28" formatCode="#,##0">
                  <c:v>170887</c:v>
                </c:pt>
                <c:pt idx="29" formatCode="#,##0">
                  <c:v>12700</c:v>
                </c:pt>
              </c:numCache>
            </c:numRef>
          </c:val>
        </c:ser>
        <c:dLbls>
          <c:showLegendKey val="0"/>
          <c:showVal val="0"/>
          <c:showCatName val="0"/>
          <c:showSerName val="0"/>
          <c:showPercent val="0"/>
          <c:showBubbleSize val="0"/>
        </c:dLbls>
        <c:gapWidth val="150"/>
        <c:axId val="89479424"/>
        <c:axId val="89481216"/>
      </c:barChart>
      <c:scatterChart>
        <c:scatterStyle val="lineMarker"/>
        <c:varyColors val="0"/>
        <c:ser>
          <c:idx val="2"/>
          <c:order val="1"/>
          <c:tx>
            <c:strRef>
              <c:f>'Stocked vs Fed Prov'!$I$4</c:f>
              <c:strCache>
                <c:ptCount val="1"/>
                <c:pt idx="0">
                  <c:v>Fed-Prov Enquête Pêche</c:v>
                </c:pt>
              </c:strCache>
            </c:strRef>
          </c:tx>
          <c:spPr>
            <a:ln w="28575">
              <a:noFill/>
            </a:ln>
          </c:spPr>
          <c:yVal>
            <c:numRef>
              <c:f>'Stocked vs Fed Prov'!$I$5:$I$34</c:f>
              <c:numCache>
                <c:formatCode>General</c:formatCode>
                <c:ptCount val="30"/>
                <c:pt idx="6">
                  <c:v>16786</c:v>
                </c:pt>
                <c:pt idx="11">
                  <c:v>7326</c:v>
                </c:pt>
                <c:pt idx="16">
                  <c:v>1698.11</c:v>
                </c:pt>
                <c:pt idx="21">
                  <c:v>15713</c:v>
                </c:pt>
                <c:pt idx="29" formatCode="0">
                  <c:v>620</c:v>
                </c:pt>
              </c:numCache>
            </c:numRef>
          </c:yVal>
          <c:smooth val="0"/>
        </c:ser>
        <c:dLbls>
          <c:showLegendKey val="0"/>
          <c:showVal val="0"/>
          <c:showCatName val="0"/>
          <c:showSerName val="0"/>
          <c:showPercent val="0"/>
          <c:showBubbleSize val="0"/>
        </c:dLbls>
        <c:axId val="89484288"/>
        <c:axId val="89482752"/>
      </c:scatterChart>
      <c:catAx>
        <c:axId val="89479424"/>
        <c:scaling>
          <c:orientation val="minMax"/>
        </c:scaling>
        <c:delete val="0"/>
        <c:axPos val="b"/>
        <c:numFmt formatCode="General" sourceLinked="1"/>
        <c:majorTickMark val="out"/>
        <c:minorTickMark val="none"/>
        <c:tickLblPos val="nextTo"/>
        <c:crossAx val="89481216"/>
        <c:crosses val="autoZero"/>
        <c:auto val="1"/>
        <c:lblAlgn val="ctr"/>
        <c:lblOffset val="100"/>
        <c:noMultiLvlLbl val="0"/>
      </c:catAx>
      <c:valAx>
        <c:axId val="89481216"/>
        <c:scaling>
          <c:orientation val="minMax"/>
        </c:scaling>
        <c:delete val="0"/>
        <c:axPos val="l"/>
        <c:majorGridlines/>
        <c:numFmt formatCode="General" sourceLinked="1"/>
        <c:majorTickMark val="out"/>
        <c:minorTickMark val="none"/>
        <c:tickLblPos val="nextTo"/>
        <c:crossAx val="89479424"/>
        <c:crosses val="autoZero"/>
        <c:crossBetween val="between"/>
      </c:valAx>
      <c:valAx>
        <c:axId val="89482752"/>
        <c:scaling>
          <c:orientation val="minMax"/>
        </c:scaling>
        <c:delete val="0"/>
        <c:axPos val="r"/>
        <c:numFmt formatCode="General" sourceLinked="1"/>
        <c:majorTickMark val="out"/>
        <c:minorTickMark val="none"/>
        <c:tickLblPos val="nextTo"/>
        <c:crossAx val="89484288"/>
        <c:crosses val="max"/>
        <c:crossBetween val="midCat"/>
      </c:valAx>
      <c:valAx>
        <c:axId val="89484288"/>
        <c:scaling>
          <c:orientation val="minMax"/>
        </c:scaling>
        <c:delete val="1"/>
        <c:axPos val="b"/>
        <c:majorTickMark val="out"/>
        <c:minorTickMark val="none"/>
        <c:tickLblPos val="nextTo"/>
        <c:crossAx val="89482752"/>
        <c:crosses val="autoZero"/>
        <c:crossBetween val="midCat"/>
      </c:valAx>
    </c:plotArea>
    <c:legend>
      <c:legendPos val="b"/>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16</xdr:col>
      <xdr:colOff>447675</xdr:colOff>
      <xdr:row>5</xdr:row>
      <xdr:rowOff>38100</xdr:rowOff>
    </xdr:from>
    <xdr:to>
      <xdr:col>28</xdr:col>
      <xdr:colOff>104775</xdr:colOff>
      <xdr:row>32</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476250</xdr:colOff>
      <xdr:row>35</xdr:row>
      <xdr:rowOff>57150</xdr:rowOff>
    </xdr:from>
    <xdr:to>
      <xdr:col>28</xdr:col>
      <xdr:colOff>133350</xdr:colOff>
      <xdr:row>55</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0</xdr:colOff>
      <xdr:row>58</xdr:row>
      <xdr:rowOff>95250</xdr:rowOff>
    </xdr:from>
    <xdr:to>
      <xdr:col>28</xdr:col>
      <xdr:colOff>114300</xdr:colOff>
      <xdr:row>79</xdr:row>
      <xdr:rowOff>19050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523874</xdr:colOff>
      <xdr:row>37</xdr:row>
      <xdr:rowOff>66674</xdr:rowOff>
    </xdr:from>
    <xdr:to>
      <xdr:col>13</xdr:col>
      <xdr:colOff>590549</xdr:colOff>
      <xdr:row>57</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590550</xdr:colOff>
      <xdr:row>59</xdr:row>
      <xdr:rowOff>76200</xdr:rowOff>
    </xdr:from>
    <xdr:to>
      <xdr:col>14</xdr:col>
      <xdr:colOff>47625</xdr:colOff>
      <xdr:row>81</xdr:row>
      <xdr:rowOff>47625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533400</xdr:colOff>
      <xdr:row>83</xdr:row>
      <xdr:rowOff>123825</xdr:rowOff>
    </xdr:from>
    <xdr:to>
      <xdr:col>13</xdr:col>
      <xdr:colOff>600075</xdr:colOff>
      <xdr:row>109</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47624</xdr:colOff>
      <xdr:row>53</xdr:row>
      <xdr:rowOff>0</xdr:rowOff>
    </xdr:from>
    <xdr:to>
      <xdr:col>24</xdr:col>
      <xdr:colOff>1381125</xdr:colOff>
      <xdr:row>77</xdr:row>
      <xdr:rowOff>114300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771525</xdr:colOff>
      <xdr:row>16</xdr:row>
      <xdr:rowOff>104775</xdr:rowOff>
    </xdr:from>
    <xdr:to>
      <xdr:col>33</xdr:col>
      <xdr:colOff>485775</xdr:colOff>
      <xdr:row>31</xdr:row>
      <xdr:rowOff>95250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468923</xdr:colOff>
      <xdr:row>78</xdr:row>
      <xdr:rowOff>142874</xdr:rowOff>
    </xdr:from>
    <xdr:to>
      <xdr:col>27</xdr:col>
      <xdr:colOff>461595</xdr:colOff>
      <xdr:row>106</xdr:row>
      <xdr:rowOff>102577</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0</xdr:colOff>
      <xdr:row>112</xdr:row>
      <xdr:rowOff>0</xdr:rowOff>
    </xdr:from>
    <xdr:to>
      <xdr:col>20</xdr:col>
      <xdr:colOff>243987</xdr:colOff>
      <xdr:row>138</xdr:row>
      <xdr:rowOff>25645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0.2723</cdr:x>
      <cdr:y>0.15102</cdr:y>
    </cdr:from>
    <cdr:to>
      <cdr:x>0.66888</cdr:x>
      <cdr:y>0.68741</cdr:y>
    </cdr:to>
    <cdr:grpSp>
      <cdr:nvGrpSpPr>
        <cdr:cNvPr id="19" name="Group 18"/>
        <cdr:cNvGrpSpPr/>
      </cdr:nvGrpSpPr>
      <cdr:grpSpPr>
        <a:xfrm xmlns:a="http://schemas.openxmlformats.org/drawingml/2006/main">
          <a:off x="2206804" y="729302"/>
          <a:ext cx="3214007" cy="2590321"/>
          <a:chOff x="2743200" y="657225"/>
          <a:chExt cx="3981450" cy="1895476"/>
        </a:xfrm>
      </cdr:grpSpPr>
      <cdr:cxnSp macro="">
        <cdr:nvCxnSpPr>
          <cdr:cNvPr id="3" name="Straight Connector 2"/>
          <cdr:cNvCxnSpPr/>
        </cdr:nvCxnSpPr>
        <cdr:spPr>
          <a:xfrm xmlns:a="http://schemas.openxmlformats.org/drawingml/2006/main">
            <a:off x="2743200" y="657225"/>
            <a:ext cx="1314450" cy="1190625"/>
          </a:xfrm>
          <a:prstGeom xmlns:a="http://schemas.openxmlformats.org/drawingml/2006/main" prst="line">
            <a:avLst/>
          </a:prstGeom>
          <a:ln xmlns:a="http://schemas.openxmlformats.org/drawingml/2006/main" w="15875">
            <a:solidFill>
              <a:schemeClr val="tx1"/>
            </a:solidFill>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cxnSp macro="">
        <cdr:nvCxnSpPr>
          <cdr:cNvPr id="5" name="Straight Connector 4"/>
          <cdr:cNvCxnSpPr/>
        </cdr:nvCxnSpPr>
        <cdr:spPr>
          <a:xfrm xmlns:a="http://schemas.openxmlformats.org/drawingml/2006/main">
            <a:off x="4067175" y="1847850"/>
            <a:ext cx="1323975" cy="695325"/>
          </a:xfrm>
          <a:prstGeom xmlns:a="http://schemas.openxmlformats.org/drawingml/2006/main" prst="line">
            <a:avLst/>
          </a:prstGeom>
          <a:ln xmlns:a="http://schemas.openxmlformats.org/drawingml/2006/main" w="15875">
            <a:solidFill>
              <a:schemeClr val="tx1"/>
            </a:solidFill>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cxnSp macro="">
        <cdr:nvCxnSpPr>
          <cdr:cNvPr id="7" name="Straight Connector 6"/>
          <cdr:cNvCxnSpPr/>
        </cdr:nvCxnSpPr>
        <cdr:spPr>
          <a:xfrm xmlns:a="http://schemas.openxmlformats.org/drawingml/2006/main" flipV="1">
            <a:off x="5391150" y="809625"/>
            <a:ext cx="1333500" cy="1743076"/>
          </a:xfrm>
          <a:prstGeom xmlns:a="http://schemas.openxmlformats.org/drawingml/2006/main" prst="line">
            <a:avLst/>
          </a:prstGeom>
          <a:ln xmlns:a="http://schemas.openxmlformats.org/drawingml/2006/main" w="15875">
            <a:solidFill>
              <a:schemeClr val="tx1"/>
            </a:solidFill>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grpSp>
  </cdr:relSizeAnchor>
  <cdr:relSizeAnchor xmlns:cdr="http://schemas.openxmlformats.org/drawingml/2006/chartDrawing">
    <cdr:from>
      <cdr:x>0.17679</cdr:x>
      <cdr:y>0.14452</cdr:y>
    </cdr:from>
    <cdr:to>
      <cdr:x>0.59867</cdr:x>
      <cdr:y>0.68376</cdr:y>
    </cdr:to>
    <cdr:grpSp>
      <cdr:nvGrpSpPr>
        <cdr:cNvPr id="20" name="Group 19"/>
        <cdr:cNvGrpSpPr/>
      </cdr:nvGrpSpPr>
      <cdr:grpSpPr>
        <a:xfrm xmlns:a="http://schemas.openxmlformats.org/drawingml/2006/main">
          <a:off x="1432761" y="697912"/>
          <a:ext cx="3419046" cy="2604085"/>
          <a:chOff x="0" y="0"/>
          <a:chExt cx="3981450" cy="1639211"/>
        </a:xfrm>
      </cdr:grpSpPr>
      <cdr:cxnSp macro="">
        <cdr:nvCxnSpPr>
          <cdr:cNvPr id="21" name="Straight Connector 20"/>
          <cdr:cNvCxnSpPr/>
        </cdr:nvCxnSpPr>
        <cdr:spPr>
          <a:xfrm xmlns:a="http://schemas.openxmlformats.org/drawingml/2006/main">
            <a:off x="0" y="0"/>
            <a:ext cx="1314450" cy="1029655"/>
          </a:xfrm>
          <a:prstGeom xmlns:a="http://schemas.openxmlformats.org/drawingml/2006/main" prst="line">
            <a:avLst/>
          </a:prstGeom>
          <a:ln xmlns:a="http://schemas.openxmlformats.org/drawingml/2006/main" w="15875">
            <a:solidFill>
              <a:schemeClr val="tx1"/>
            </a:solidFill>
            <a:prstDash val="dash"/>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cxnSp macro="">
        <cdr:nvCxnSpPr>
          <cdr:cNvPr id="22" name="Straight Connector 21"/>
          <cdr:cNvCxnSpPr/>
        </cdr:nvCxnSpPr>
        <cdr:spPr>
          <a:xfrm xmlns:a="http://schemas.openxmlformats.org/drawingml/2006/main">
            <a:off x="1304925" y="1029655"/>
            <a:ext cx="1323975" cy="601318"/>
          </a:xfrm>
          <a:prstGeom xmlns:a="http://schemas.openxmlformats.org/drawingml/2006/main" prst="line">
            <a:avLst/>
          </a:prstGeom>
          <a:ln xmlns:a="http://schemas.openxmlformats.org/drawingml/2006/main" w="15875">
            <a:solidFill>
              <a:schemeClr val="tx1"/>
            </a:solidFill>
            <a:prstDash val="dash"/>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cxnSp macro="">
        <cdr:nvCxnSpPr>
          <cdr:cNvPr id="23" name="Straight Connector 22"/>
          <cdr:cNvCxnSpPr/>
        </cdr:nvCxnSpPr>
        <cdr:spPr>
          <a:xfrm xmlns:a="http://schemas.openxmlformats.org/drawingml/2006/main" flipV="1">
            <a:off x="2647950" y="131796"/>
            <a:ext cx="1333500" cy="1507415"/>
          </a:xfrm>
          <a:prstGeom xmlns:a="http://schemas.openxmlformats.org/drawingml/2006/main" prst="line">
            <a:avLst/>
          </a:prstGeom>
          <a:ln xmlns:a="http://schemas.openxmlformats.org/drawingml/2006/main" w="15875">
            <a:solidFill>
              <a:schemeClr val="tx1"/>
            </a:solidFill>
            <a:prstDash val="dash"/>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grpSp>
  </cdr:relSizeAnchor>
  <cdr:relSizeAnchor xmlns:cdr="http://schemas.openxmlformats.org/drawingml/2006/chartDrawing">
    <cdr:from>
      <cdr:x>0.36114</cdr:x>
      <cdr:y>0.93491</cdr:y>
    </cdr:from>
    <cdr:to>
      <cdr:x>0.48629</cdr:x>
      <cdr:y>0.97436</cdr:y>
    </cdr:to>
    <cdr:sp macro="" textlink="">
      <cdr:nvSpPr>
        <cdr:cNvPr id="2" name="TextBox 1"/>
        <cdr:cNvSpPr txBox="1"/>
      </cdr:nvSpPr>
      <cdr:spPr>
        <a:xfrm xmlns:a="http://schemas.openxmlformats.org/drawingml/2006/main">
          <a:off x="2886075" y="4514850"/>
          <a:ext cx="1000124" cy="1904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CA"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June%2015%202015%20Documents%20Backup\Stocking%20Strategy_Class%20EA\Stocking\CFWIP%20Stocking%20Numbe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uron Stocking"/>
      <sheetName val="TBSA Vs SSA Creel Results"/>
      <sheetName val="TBSA Derby vs Stocking"/>
      <sheetName val="Superior Stocking"/>
      <sheetName val="DFMP References to Chinook"/>
      <sheetName val="FCOs"/>
      <sheetName val="Strategic FMP"/>
      <sheetName val="Michigan Harvest"/>
      <sheetName val="Sheet2"/>
      <sheetName val="Proposed Stocking"/>
      <sheetName val="Stocking Charts"/>
      <sheetName val="Sheet3"/>
    </sheetNames>
    <sheetDataSet>
      <sheetData sheetId="0"/>
      <sheetData sheetId="1"/>
      <sheetData sheetId="2">
        <row r="3">
          <cell r="H3" t="str">
            <v>TBSA Derby Catch</v>
          </cell>
          <cell r="L3" t="str">
            <v>Derby Angler Days</v>
          </cell>
          <cell r="M3" t="str">
            <v>Fish/unit effort</v>
          </cell>
        </row>
        <row r="12">
          <cell r="C12">
            <v>2008</v>
          </cell>
          <cell r="H12">
            <v>107</v>
          </cell>
          <cell r="L12">
            <v>271</v>
          </cell>
          <cell r="M12">
            <v>0.39483394833948338</v>
          </cell>
        </row>
        <row r="13">
          <cell r="C13">
            <v>2009</v>
          </cell>
          <cell r="H13">
            <v>113</v>
          </cell>
          <cell r="L13">
            <v>234</v>
          </cell>
          <cell r="M13">
            <v>0.48290598290598291</v>
          </cell>
        </row>
        <row r="14">
          <cell r="C14">
            <v>2010</v>
          </cell>
          <cell r="H14">
            <v>580</v>
          </cell>
          <cell r="L14">
            <v>2656</v>
          </cell>
          <cell r="M14">
            <v>0.21837349397590361</v>
          </cell>
        </row>
        <row r="15">
          <cell r="C15">
            <v>2011</v>
          </cell>
          <cell r="H15">
            <v>548</v>
          </cell>
          <cell r="L15">
            <v>3168</v>
          </cell>
          <cell r="M15">
            <v>0.17297979797979798</v>
          </cell>
        </row>
        <row r="16">
          <cell r="C16">
            <v>2012</v>
          </cell>
          <cell r="H16">
            <v>643</v>
          </cell>
          <cell r="L16">
            <v>3152</v>
          </cell>
          <cell r="M16">
            <v>0.203997461928934</v>
          </cell>
        </row>
        <row r="17">
          <cell r="C17">
            <v>2013</v>
          </cell>
          <cell r="H17">
            <v>709</v>
          </cell>
          <cell r="L17">
            <v>2384</v>
          </cell>
          <cell r="M17">
            <v>0.2973993288590604</v>
          </cell>
        </row>
      </sheetData>
      <sheetData sheetId="3">
        <row r="3">
          <cell r="Q3" t="str">
            <v>rainbow trout</v>
          </cell>
          <cell r="V3" t="str">
            <v>brown trout</v>
          </cell>
        </row>
        <row r="4">
          <cell r="D4" t="str">
            <v>Number Stocked</v>
          </cell>
          <cell r="E4" t="str">
            <v>Percent Contribution to Fishery</v>
          </cell>
          <cell r="H4" t="str">
            <v>Total Number Caught</v>
          </cell>
          <cell r="I4" t="str">
            <v>Fed-Prov Angling Survey</v>
          </cell>
          <cell r="O4" t="str">
            <v>Chinook</v>
          </cell>
          <cell r="AD4" t="str">
            <v>Walleye</v>
          </cell>
        </row>
        <row r="5">
          <cell r="C5">
            <v>1984</v>
          </cell>
          <cell r="R5">
            <v>17755</v>
          </cell>
          <cell r="AC5">
            <v>1984</v>
          </cell>
        </row>
        <row r="6">
          <cell r="C6">
            <v>1985</v>
          </cell>
          <cell r="R6">
            <v>8000</v>
          </cell>
          <cell r="AC6">
            <v>1985</v>
          </cell>
        </row>
        <row r="7">
          <cell r="C7">
            <v>1986</v>
          </cell>
          <cell r="AC7">
            <v>1986</v>
          </cell>
        </row>
        <row r="8">
          <cell r="C8">
            <v>1987</v>
          </cell>
          <cell r="R8">
            <v>18000</v>
          </cell>
          <cell r="AC8">
            <v>1987</v>
          </cell>
        </row>
        <row r="9">
          <cell r="C9">
            <v>1988</v>
          </cell>
          <cell r="D9">
            <v>84817</v>
          </cell>
          <cell r="O9">
            <v>273184</v>
          </cell>
          <cell r="AC9">
            <v>1988</v>
          </cell>
        </row>
        <row r="10">
          <cell r="C10">
            <v>1989</v>
          </cell>
          <cell r="D10">
            <v>204529</v>
          </cell>
          <cell r="O10">
            <v>446934</v>
          </cell>
          <cell r="R10">
            <v>18832</v>
          </cell>
          <cell r="AC10">
            <v>1989</v>
          </cell>
        </row>
        <row r="11">
          <cell r="C11">
            <v>1990</v>
          </cell>
          <cell r="D11">
            <v>290799</v>
          </cell>
          <cell r="I11">
            <v>16786</v>
          </cell>
          <cell r="O11">
            <v>608653</v>
          </cell>
          <cell r="R11">
            <v>24984</v>
          </cell>
          <cell r="W11">
            <v>19043</v>
          </cell>
          <cell r="AC11">
            <v>1990</v>
          </cell>
        </row>
        <row r="12">
          <cell r="C12">
            <v>1991</v>
          </cell>
          <cell r="D12">
            <v>341582</v>
          </cell>
          <cell r="E12">
            <v>0.04</v>
          </cell>
          <cell r="O12">
            <v>664599</v>
          </cell>
          <cell r="R12">
            <v>39166</v>
          </cell>
          <cell r="W12">
            <v>8581</v>
          </cell>
          <cell r="AC12">
            <v>1991</v>
          </cell>
        </row>
        <row r="13">
          <cell r="C13">
            <v>1992</v>
          </cell>
          <cell r="D13">
            <v>362357</v>
          </cell>
          <cell r="E13">
            <v>0.05</v>
          </cell>
          <cell r="O13">
            <v>733166</v>
          </cell>
          <cell r="R13">
            <v>28420</v>
          </cell>
          <cell r="W13">
            <v>40309</v>
          </cell>
          <cell r="AC13">
            <v>1992</v>
          </cell>
        </row>
        <row r="14">
          <cell r="C14">
            <v>1993</v>
          </cell>
          <cell r="D14">
            <v>191015</v>
          </cell>
          <cell r="E14">
            <v>0.03</v>
          </cell>
          <cell r="O14">
            <v>390985</v>
          </cell>
          <cell r="R14">
            <v>54373</v>
          </cell>
          <cell r="W14">
            <v>35321</v>
          </cell>
          <cell r="AC14">
            <v>1993</v>
          </cell>
        </row>
        <row r="15">
          <cell r="C15">
            <v>1994</v>
          </cell>
          <cell r="D15">
            <v>60777</v>
          </cell>
          <cell r="O15">
            <v>175931</v>
          </cell>
          <cell r="R15">
            <v>36862</v>
          </cell>
          <cell r="AC15">
            <v>1994</v>
          </cell>
        </row>
        <row r="16">
          <cell r="C16">
            <v>1995</v>
          </cell>
          <cell r="D16">
            <v>493746</v>
          </cell>
          <cell r="I16">
            <v>7326</v>
          </cell>
          <cell r="O16">
            <v>493746</v>
          </cell>
          <cell r="AC16">
            <v>1995</v>
          </cell>
        </row>
        <row r="17">
          <cell r="C17">
            <v>1996</v>
          </cell>
          <cell r="D17">
            <v>227819</v>
          </cell>
          <cell r="O17">
            <v>227819</v>
          </cell>
          <cell r="AC17">
            <v>1996</v>
          </cell>
        </row>
        <row r="18">
          <cell r="C18">
            <v>1997</v>
          </cell>
          <cell r="D18">
            <v>350000</v>
          </cell>
          <cell r="O18">
            <v>350000</v>
          </cell>
          <cell r="AC18">
            <v>1997</v>
          </cell>
        </row>
        <row r="19">
          <cell r="C19">
            <v>1998</v>
          </cell>
          <cell r="D19">
            <v>0</v>
          </cell>
          <cell r="O19">
            <v>0</v>
          </cell>
          <cell r="AC19">
            <v>1998</v>
          </cell>
          <cell r="AD19">
            <v>400</v>
          </cell>
        </row>
        <row r="20">
          <cell r="C20">
            <v>1999</v>
          </cell>
          <cell r="D20">
            <v>0</v>
          </cell>
          <cell r="O20">
            <v>0</v>
          </cell>
          <cell r="AC20">
            <v>1999</v>
          </cell>
          <cell r="AD20">
            <v>400</v>
          </cell>
        </row>
        <row r="21">
          <cell r="C21">
            <v>2000</v>
          </cell>
          <cell r="D21">
            <v>0</v>
          </cell>
          <cell r="I21">
            <v>1698.11</v>
          </cell>
          <cell r="O21">
            <v>0</v>
          </cell>
          <cell r="AC21">
            <v>2000</v>
          </cell>
        </row>
        <row r="22">
          <cell r="C22">
            <v>2001</v>
          </cell>
          <cell r="D22">
            <v>23900</v>
          </cell>
          <cell r="O22">
            <v>23900</v>
          </cell>
          <cell r="AC22">
            <v>2001</v>
          </cell>
        </row>
        <row r="23">
          <cell r="C23">
            <v>2002</v>
          </cell>
          <cell r="D23">
            <v>180000</v>
          </cell>
          <cell r="O23">
            <v>180000</v>
          </cell>
          <cell r="AC23">
            <v>2002</v>
          </cell>
        </row>
        <row r="24">
          <cell r="C24">
            <v>2003</v>
          </cell>
          <cell r="D24">
            <v>100</v>
          </cell>
          <cell r="O24">
            <v>100</v>
          </cell>
          <cell r="AC24">
            <v>2003</v>
          </cell>
          <cell r="AD24">
            <v>1084368</v>
          </cell>
        </row>
        <row r="25">
          <cell r="C25">
            <v>2004</v>
          </cell>
          <cell r="D25">
            <v>250000</v>
          </cell>
          <cell r="O25">
            <v>250000</v>
          </cell>
          <cell r="AC25">
            <v>2004</v>
          </cell>
          <cell r="AD25">
            <v>100000</v>
          </cell>
        </row>
        <row r="26">
          <cell r="C26">
            <v>2005</v>
          </cell>
          <cell r="D26">
            <v>300000</v>
          </cell>
          <cell r="I26">
            <v>15713</v>
          </cell>
          <cell r="O26">
            <v>300000</v>
          </cell>
          <cell r="AC26">
            <v>2005</v>
          </cell>
          <cell r="AD26">
            <v>158888</v>
          </cell>
        </row>
        <row r="27">
          <cell r="C27">
            <v>2006</v>
          </cell>
          <cell r="D27">
            <v>9000</v>
          </cell>
          <cell r="O27">
            <v>9000</v>
          </cell>
          <cell r="AC27">
            <v>2006</v>
          </cell>
        </row>
        <row r="28">
          <cell r="C28">
            <v>2007</v>
          </cell>
          <cell r="D28">
            <v>55100</v>
          </cell>
          <cell r="O28">
            <v>55100</v>
          </cell>
          <cell r="AC28">
            <v>2007</v>
          </cell>
        </row>
        <row r="29">
          <cell r="C29">
            <v>2008</v>
          </cell>
          <cell r="D29">
            <v>115000</v>
          </cell>
          <cell r="E29">
            <v>0</v>
          </cell>
          <cell r="H29">
            <v>107</v>
          </cell>
          <cell r="O29">
            <v>115000</v>
          </cell>
          <cell r="AC29">
            <v>2008</v>
          </cell>
        </row>
        <row r="30">
          <cell r="C30">
            <v>2009</v>
          </cell>
          <cell r="D30">
            <v>53000</v>
          </cell>
          <cell r="E30">
            <v>8.8495575221238937E-3</v>
          </cell>
          <cell r="H30">
            <v>113</v>
          </cell>
          <cell r="O30">
            <v>53000</v>
          </cell>
          <cell r="AC30">
            <v>2009</v>
          </cell>
        </row>
        <row r="31">
          <cell r="C31">
            <v>2010</v>
          </cell>
          <cell r="D31">
            <v>36000</v>
          </cell>
          <cell r="E31">
            <v>6.8965517241379309E-3</v>
          </cell>
          <cell r="H31">
            <v>580</v>
          </cell>
          <cell r="O31">
            <v>36000</v>
          </cell>
          <cell r="AC31">
            <v>2010</v>
          </cell>
        </row>
        <row r="32">
          <cell r="C32">
            <v>2011</v>
          </cell>
          <cell r="D32">
            <v>213997</v>
          </cell>
          <cell r="E32">
            <v>3.6496350364963502E-3</v>
          </cell>
          <cell r="H32">
            <v>548</v>
          </cell>
          <cell r="O32">
            <v>213997</v>
          </cell>
          <cell r="AC32">
            <v>2011</v>
          </cell>
        </row>
        <row r="33">
          <cell r="C33">
            <v>2012</v>
          </cell>
          <cell r="D33">
            <v>170887</v>
          </cell>
          <cell r="E33">
            <v>7.7760497667185074E-3</v>
          </cell>
          <cell r="H33">
            <v>643</v>
          </cell>
          <cell r="O33">
            <v>170887</v>
          </cell>
          <cell r="AC33">
            <v>2012</v>
          </cell>
        </row>
        <row r="34">
          <cell r="C34">
            <v>2013</v>
          </cell>
          <cell r="D34">
            <v>12700</v>
          </cell>
          <cell r="E34">
            <v>1.6925246826516221E-2</v>
          </cell>
          <cell r="H34">
            <v>709</v>
          </cell>
          <cell r="I34">
            <v>620</v>
          </cell>
          <cell r="O34">
            <v>12700</v>
          </cell>
          <cell r="AC34">
            <v>2013</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P52"/>
  <sheetViews>
    <sheetView tabSelected="1" topLeftCell="K52" workbookViewId="0">
      <selection activeCell="N57" sqref="N57"/>
    </sheetView>
  </sheetViews>
  <sheetFormatPr defaultRowHeight="15" x14ac:dyDescent="0.25"/>
  <cols>
    <col min="7" max="7" width="18.42578125" customWidth="1"/>
  </cols>
  <sheetData>
    <row r="3" spans="3:16" ht="77.25" x14ac:dyDescent="0.25">
      <c r="D3" s="1" t="s">
        <v>0</v>
      </c>
      <c r="G3" s="62" t="s">
        <v>70</v>
      </c>
      <c r="H3" s="1"/>
      <c r="I3" s="1" t="s">
        <v>1</v>
      </c>
      <c r="J3" s="1" t="s">
        <v>2</v>
      </c>
      <c r="K3" s="1" t="s">
        <v>3</v>
      </c>
      <c r="L3" s="1" t="s">
        <v>4</v>
      </c>
      <c r="M3" s="63" t="s">
        <v>72</v>
      </c>
      <c r="N3" s="1" t="s">
        <v>5</v>
      </c>
      <c r="O3" s="1"/>
    </row>
    <row r="4" spans="3:16" x14ac:dyDescent="0.25">
      <c r="C4" s="2">
        <v>2000</v>
      </c>
    </row>
    <row r="5" spans="3:16" x14ac:dyDescent="0.25">
      <c r="C5" s="2">
        <v>2001</v>
      </c>
    </row>
    <row r="6" spans="3:16" x14ac:dyDescent="0.25">
      <c r="C6" s="2">
        <v>2002</v>
      </c>
    </row>
    <row r="7" spans="3:16" x14ac:dyDescent="0.25">
      <c r="C7" s="2">
        <v>2003</v>
      </c>
      <c r="D7">
        <v>0</v>
      </c>
    </row>
    <row r="8" spans="3:16" x14ac:dyDescent="0.25">
      <c r="C8">
        <v>2004</v>
      </c>
      <c r="D8">
        <v>23900</v>
      </c>
    </row>
    <row r="9" spans="3:16" x14ac:dyDescent="0.25">
      <c r="C9">
        <v>2005</v>
      </c>
      <c r="D9">
        <v>180000</v>
      </c>
      <c r="H9">
        <v>189</v>
      </c>
      <c r="I9">
        <v>107</v>
      </c>
    </row>
    <row r="10" spans="3:16" x14ac:dyDescent="0.25">
      <c r="C10">
        <v>2006</v>
      </c>
      <c r="D10">
        <v>100</v>
      </c>
      <c r="I10">
        <v>113</v>
      </c>
    </row>
    <row r="11" spans="3:16" x14ac:dyDescent="0.25">
      <c r="C11">
        <v>2007</v>
      </c>
      <c r="D11">
        <v>250000</v>
      </c>
      <c r="I11">
        <v>580</v>
      </c>
    </row>
    <row r="12" spans="3:16" x14ac:dyDescent="0.25">
      <c r="C12">
        <v>2008</v>
      </c>
      <c r="D12">
        <v>300000</v>
      </c>
      <c r="E12">
        <v>0</v>
      </c>
      <c r="F12">
        <v>0</v>
      </c>
      <c r="G12">
        <v>107</v>
      </c>
      <c r="H12">
        <v>107</v>
      </c>
      <c r="I12">
        <v>548</v>
      </c>
      <c r="J12">
        <v>1</v>
      </c>
      <c r="K12" s="3">
        <v>271</v>
      </c>
      <c r="L12">
        <f>J12*K12</f>
        <v>271</v>
      </c>
      <c r="M12" s="4">
        <f>H12/L12</f>
        <v>0.39483394833948338</v>
      </c>
      <c r="N12" s="4">
        <f>H12/K12</f>
        <v>0.39483394833948338</v>
      </c>
      <c r="O12" s="4"/>
    </row>
    <row r="13" spans="3:16" x14ac:dyDescent="0.25">
      <c r="C13">
        <v>2009</v>
      </c>
      <c r="D13">
        <v>9000</v>
      </c>
      <c r="E13">
        <v>8.9999999999999993E-3</v>
      </c>
      <c r="F13">
        <v>1</v>
      </c>
      <c r="G13">
        <v>112</v>
      </c>
      <c r="H13">
        <v>113</v>
      </c>
      <c r="I13">
        <v>643</v>
      </c>
      <c r="J13">
        <v>1</v>
      </c>
      <c r="K13" s="3">
        <v>234</v>
      </c>
      <c r="L13">
        <f t="shared" ref="L13:L17" si="0">J13*K13</f>
        <v>234</v>
      </c>
      <c r="M13" s="4">
        <f t="shared" ref="M13:M17" si="1">H13/L13</f>
        <v>0.48290598290598291</v>
      </c>
      <c r="N13" s="4">
        <f t="shared" ref="N13:N17" si="2">H13/K13</f>
        <v>0.48290598290598291</v>
      </c>
      <c r="O13" s="4"/>
      <c r="P13" s="4">
        <f>AVERAGE(M12:M13)</f>
        <v>0.43886996562273317</v>
      </c>
    </row>
    <row r="14" spans="3:16" x14ac:dyDescent="0.25">
      <c r="C14">
        <v>2010</v>
      </c>
      <c r="D14">
        <v>55100</v>
      </c>
      <c r="E14">
        <v>7.0000000000000001E-3</v>
      </c>
      <c r="F14">
        <v>4</v>
      </c>
      <c r="G14">
        <v>576</v>
      </c>
      <c r="H14">
        <v>580</v>
      </c>
      <c r="I14">
        <v>709</v>
      </c>
      <c r="J14">
        <v>8</v>
      </c>
      <c r="K14" s="3">
        <v>332</v>
      </c>
      <c r="L14">
        <f t="shared" si="0"/>
        <v>2656</v>
      </c>
      <c r="M14" s="4">
        <f t="shared" si="1"/>
        <v>0.21837349397590361</v>
      </c>
      <c r="N14" s="4">
        <f t="shared" si="2"/>
        <v>1.7469879518072289</v>
      </c>
      <c r="O14" s="4"/>
    </row>
    <row r="15" spans="3:16" x14ac:dyDescent="0.25">
      <c r="C15">
        <v>2011</v>
      </c>
      <c r="D15">
        <v>115000</v>
      </c>
      <c r="E15">
        <v>4.0000000000000001E-3</v>
      </c>
      <c r="F15">
        <v>2</v>
      </c>
      <c r="G15">
        <v>546</v>
      </c>
      <c r="H15">
        <v>548</v>
      </c>
      <c r="J15">
        <v>8</v>
      </c>
      <c r="K15" s="3">
        <v>396</v>
      </c>
      <c r="L15">
        <f t="shared" si="0"/>
        <v>3168</v>
      </c>
      <c r="M15" s="4">
        <f t="shared" si="1"/>
        <v>0.17297979797979798</v>
      </c>
      <c r="N15" s="4">
        <f t="shared" si="2"/>
        <v>1.3838383838383839</v>
      </c>
      <c r="O15" s="4"/>
    </row>
    <row r="16" spans="3:16" x14ac:dyDescent="0.25">
      <c r="C16">
        <v>2012</v>
      </c>
      <c r="D16">
        <v>53000</v>
      </c>
      <c r="E16">
        <v>7.8369905956112845E-3</v>
      </c>
      <c r="F16">
        <v>5</v>
      </c>
      <c r="G16">
        <v>638</v>
      </c>
      <c r="H16">
        <v>643</v>
      </c>
      <c r="J16">
        <v>8</v>
      </c>
      <c r="K16" s="3">
        <v>394</v>
      </c>
      <c r="L16">
        <f t="shared" si="0"/>
        <v>3152</v>
      </c>
      <c r="M16" s="4">
        <f t="shared" si="1"/>
        <v>0.203997461928934</v>
      </c>
      <c r="N16" s="4">
        <f t="shared" si="2"/>
        <v>1.631979695431472</v>
      </c>
      <c r="O16" s="4"/>
    </row>
    <row r="17" spans="3:16" x14ac:dyDescent="0.25">
      <c r="C17">
        <v>2013</v>
      </c>
      <c r="D17">
        <v>36000</v>
      </c>
      <c r="E17">
        <v>1.721664275466284E-2</v>
      </c>
      <c r="F17">
        <v>12</v>
      </c>
      <c r="G17">
        <v>697</v>
      </c>
      <c r="H17">
        <v>709</v>
      </c>
      <c r="J17">
        <v>8</v>
      </c>
      <c r="K17" s="3">
        <v>298</v>
      </c>
      <c r="L17">
        <f t="shared" si="0"/>
        <v>2384</v>
      </c>
      <c r="M17" s="4">
        <f t="shared" si="1"/>
        <v>0.2973993288590604</v>
      </c>
      <c r="N17" s="4">
        <f t="shared" si="2"/>
        <v>2.3791946308724832</v>
      </c>
      <c r="O17" s="4"/>
      <c r="P17" s="4">
        <f>AVERAGE(M14:M17)</f>
        <v>0.22318752068592398</v>
      </c>
    </row>
    <row r="18" spans="3:16" x14ac:dyDescent="0.25">
      <c r="D18">
        <v>213997</v>
      </c>
      <c r="P18" s="5">
        <f>P17/P13</f>
        <v>0.50855045496046358</v>
      </c>
    </row>
    <row r="19" spans="3:16" x14ac:dyDescent="0.25">
      <c r="D19">
        <v>170887</v>
      </c>
    </row>
    <row r="20" spans="3:16" x14ac:dyDescent="0.25">
      <c r="D20">
        <v>12700</v>
      </c>
      <c r="L20" s="6">
        <f>AVERAGE(L12:L13)</f>
        <v>252.5</v>
      </c>
    </row>
    <row r="21" spans="3:16" x14ac:dyDescent="0.25">
      <c r="L21">
        <f>AVERAGE(K14:K17)</f>
        <v>355</v>
      </c>
    </row>
    <row r="23" spans="3:16" x14ac:dyDescent="0.25">
      <c r="L23">
        <f>AVERAGE(L12:L13)</f>
        <v>252.5</v>
      </c>
    </row>
    <row r="24" spans="3:16" x14ac:dyDescent="0.25">
      <c r="L24">
        <f>AVERAGE(L14:L17)</f>
        <v>2840</v>
      </c>
      <c r="M24">
        <f>L24/L23</f>
        <v>11.247524752475247</v>
      </c>
    </row>
    <row r="27" spans="3:16" x14ac:dyDescent="0.25">
      <c r="D27">
        <v>1990</v>
      </c>
      <c r="E27">
        <v>1995</v>
      </c>
      <c r="F27">
        <v>2000</v>
      </c>
      <c r="G27">
        <v>2005</v>
      </c>
    </row>
    <row r="28" spans="3:16" x14ac:dyDescent="0.25">
      <c r="D28">
        <v>16786</v>
      </c>
      <c r="E28">
        <v>7326</v>
      </c>
      <c r="F28">
        <v>1698.11</v>
      </c>
      <c r="G28">
        <v>15713</v>
      </c>
    </row>
    <row r="36" spans="5:9" ht="105.75" thickBot="1" x14ac:dyDescent="0.3">
      <c r="E36" s="7" t="s">
        <v>6</v>
      </c>
      <c r="F36" s="7" t="s">
        <v>7</v>
      </c>
      <c r="G36" s="7" t="s">
        <v>8</v>
      </c>
      <c r="H36" s="7" t="s">
        <v>9</v>
      </c>
      <c r="I36" s="7" t="s">
        <v>10</v>
      </c>
    </row>
    <row r="37" spans="5:9" ht="15.75" thickBot="1" x14ac:dyDescent="0.3">
      <c r="E37" s="8">
        <v>2011</v>
      </c>
      <c r="F37" s="2"/>
      <c r="G37" s="8"/>
      <c r="H37" s="8"/>
      <c r="I37" s="8"/>
    </row>
    <row r="38" spans="5:9" x14ac:dyDescent="0.25">
      <c r="E38" s="9">
        <v>20101</v>
      </c>
      <c r="F38" s="10" t="s">
        <v>11</v>
      </c>
      <c r="G38" s="9">
        <v>576</v>
      </c>
      <c r="H38" s="9">
        <v>4</v>
      </c>
      <c r="I38" s="9">
        <v>0.69</v>
      </c>
    </row>
    <row r="39" spans="5:9" x14ac:dyDescent="0.25">
      <c r="E39" s="8">
        <v>2009</v>
      </c>
      <c r="F39" s="11">
        <v>39661</v>
      </c>
      <c r="G39" s="8">
        <v>112</v>
      </c>
      <c r="H39" s="8">
        <v>1</v>
      </c>
      <c r="I39" s="8">
        <v>0.89</v>
      </c>
    </row>
    <row r="40" spans="5:9" x14ac:dyDescent="0.25">
      <c r="E40" s="8">
        <v>2008</v>
      </c>
      <c r="F40" s="11">
        <v>40026</v>
      </c>
      <c r="G40" s="8">
        <v>107</v>
      </c>
      <c r="H40" s="8">
        <v>0</v>
      </c>
      <c r="I40" s="8">
        <v>0</v>
      </c>
    </row>
    <row r="41" spans="5:9" x14ac:dyDescent="0.25">
      <c r="E41" s="8">
        <v>20052</v>
      </c>
      <c r="F41" s="11">
        <v>41487</v>
      </c>
      <c r="G41" s="8">
        <v>189</v>
      </c>
      <c r="H41" s="8" t="s">
        <v>12</v>
      </c>
      <c r="I41" s="8" t="s">
        <v>12</v>
      </c>
    </row>
    <row r="42" spans="5:9" ht="17.25" x14ac:dyDescent="0.25">
      <c r="E42" s="12" t="s">
        <v>13</v>
      </c>
    </row>
    <row r="43" spans="5:9" ht="17.25" x14ac:dyDescent="0.25">
      <c r="E43" s="2" t="s">
        <v>14</v>
      </c>
    </row>
    <row r="44" spans="5:9" x14ac:dyDescent="0.25">
      <c r="E44" s="3"/>
    </row>
    <row r="46" spans="5:9" x14ac:dyDescent="0.25">
      <c r="E46" s="3" t="s">
        <v>15</v>
      </c>
    </row>
    <row r="47" spans="5:9" x14ac:dyDescent="0.25">
      <c r="E47" s="3" t="s">
        <v>16</v>
      </c>
    </row>
    <row r="48" spans="5:9" x14ac:dyDescent="0.25">
      <c r="E48" s="3" t="s">
        <v>17</v>
      </c>
    </row>
    <row r="49" spans="5:5" x14ac:dyDescent="0.25">
      <c r="E49" s="3" t="s">
        <v>18</v>
      </c>
    </row>
    <row r="50" spans="5:5" x14ac:dyDescent="0.25">
      <c r="E50" s="3" t="s">
        <v>19</v>
      </c>
    </row>
    <row r="51" spans="5:5" x14ac:dyDescent="0.25">
      <c r="E51" s="3" t="s">
        <v>20</v>
      </c>
    </row>
    <row r="52" spans="5:5" x14ac:dyDescent="0.25">
      <c r="E52" s="3" t="s">
        <v>21</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53"/>
  <sheetViews>
    <sheetView topLeftCell="A88" zoomScale="130" zoomScaleNormal="130" workbookViewId="0">
      <selection activeCell="W108" sqref="W108"/>
    </sheetView>
  </sheetViews>
  <sheetFormatPr defaultRowHeight="15" x14ac:dyDescent="0.25"/>
  <cols>
    <col min="9" max="9" width="11.140625" customWidth="1"/>
  </cols>
  <sheetData>
    <row r="2" spans="3:31" x14ac:dyDescent="0.25">
      <c r="Q2" s="13" t="s">
        <v>22</v>
      </c>
      <c r="V2" s="13" t="s">
        <v>23</v>
      </c>
    </row>
    <row r="3" spans="3:31" ht="15.75" thickBot="1" x14ac:dyDescent="0.3">
      <c r="C3" s="13" t="s">
        <v>24</v>
      </c>
      <c r="F3" s="64" t="s">
        <v>25</v>
      </c>
      <c r="G3" s="65"/>
      <c r="H3" s="65"/>
      <c r="I3" s="13" t="s">
        <v>26</v>
      </c>
      <c r="J3" s="13"/>
      <c r="K3" s="13" t="s">
        <v>27</v>
      </c>
      <c r="O3" t="s">
        <v>28</v>
      </c>
      <c r="Q3" s="13" t="s">
        <v>29</v>
      </c>
      <c r="V3" s="13" t="s">
        <v>30</v>
      </c>
      <c r="AC3" s="13"/>
    </row>
    <row r="4" spans="3:31" ht="102.75" x14ac:dyDescent="0.25">
      <c r="C4" s="14" t="s">
        <v>6</v>
      </c>
      <c r="D4" s="60" t="s">
        <v>71</v>
      </c>
      <c r="E4" s="15" t="s">
        <v>32</v>
      </c>
      <c r="F4" s="15" t="s">
        <v>33</v>
      </c>
      <c r="G4" s="15" t="s">
        <v>34</v>
      </c>
      <c r="H4" s="15" t="s">
        <v>35</v>
      </c>
      <c r="I4" s="61" t="s">
        <v>73</v>
      </c>
      <c r="J4" s="16" t="s">
        <v>36</v>
      </c>
      <c r="K4" s="17" t="s">
        <v>6</v>
      </c>
      <c r="L4" s="17" t="s">
        <v>31</v>
      </c>
      <c r="M4" s="18" t="s">
        <v>37</v>
      </c>
      <c r="O4" s="1" t="s">
        <v>38</v>
      </c>
      <c r="Q4" s="19" t="s">
        <v>39</v>
      </c>
      <c r="R4" s="20" t="s">
        <v>31</v>
      </c>
      <c r="V4" s="21" t="s">
        <v>6</v>
      </c>
      <c r="W4" s="22" t="s">
        <v>40</v>
      </c>
      <c r="Y4" s="1" t="s">
        <v>41</v>
      </c>
      <c r="Z4" s="1"/>
      <c r="AA4" s="1" t="s">
        <v>42</v>
      </c>
      <c r="AC4" s="14" t="s">
        <v>6</v>
      </c>
      <c r="AD4" s="1" t="s">
        <v>43</v>
      </c>
    </row>
    <row r="5" spans="3:31" x14ac:dyDescent="0.25">
      <c r="C5" s="23">
        <v>1984</v>
      </c>
      <c r="D5" s="24"/>
      <c r="E5" s="24"/>
      <c r="F5" s="24"/>
      <c r="G5" s="24"/>
      <c r="H5" s="24"/>
      <c r="I5" s="24"/>
      <c r="J5" s="24"/>
      <c r="K5" s="25">
        <v>1984</v>
      </c>
      <c r="L5" s="24"/>
      <c r="M5" s="26"/>
      <c r="N5" s="26"/>
      <c r="O5" s="26"/>
      <c r="P5" s="26"/>
      <c r="Q5" s="27">
        <v>1984</v>
      </c>
      <c r="R5" s="28">
        <v>17755</v>
      </c>
      <c r="S5" s="26"/>
      <c r="T5" s="26"/>
      <c r="U5" s="26"/>
      <c r="V5" s="29">
        <v>1984</v>
      </c>
      <c r="W5" s="26"/>
      <c r="X5" s="26"/>
      <c r="Y5" s="26"/>
      <c r="Z5" s="26"/>
      <c r="AA5" s="26"/>
      <c r="AC5" s="23">
        <v>1984</v>
      </c>
    </row>
    <row r="6" spans="3:31" x14ac:dyDescent="0.25">
      <c r="C6" s="23">
        <v>1985</v>
      </c>
      <c r="D6" s="24"/>
      <c r="E6" s="24"/>
      <c r="F6" s="24"/>
      <c r="G6" s="24"/>
      <c r="H6" s="24"/>
      <c r="I6" s="24"/>
      <c r="J6" s="24"/>
      <c r="K6" s="25">
        <v>1985</v>
      </c>
      <c r="L6" s="24"/>
      <c r="M6" s="26"/>
      <c r="N6" s="26"/>
      <c r="O6" s="26"/>
      <c r="P6" s="26"/>
      <c r="Q6" s="27">
        <v>1985</v>
      </c>
      <c r="R6" s="28">
        <v>8000</v>
      </c>
      <c r="S6" s="26"/>
      <c r="T6" s="26"/>
      <c r="U6" s="26"/>
      <c r="V6" s="29">
        <v>1985</v>
      </c>
      <c r="W6" s="26"/>
      <c r="X6" s="26"/>
      <c r="Y6" s="26"/>
      <c r="Z6" s="26"/>
      <c r="AA6" s="26"/>
      <c r="AC6" s="23">
        <v>1985</v>
      </c>
    </row>
    <row r="7" spans="3:31" x14ac:dyDescent="0.25">
      <c r="C7" s="23">
        <v>1986</v>
      </c>
      <c r="D7" s="24"/>
      <c r="E7" s="24"/>
      <c r="F7" s="24"/>
      <c r="G7" s="24"/>
      <c r="H7" s="24"/>
      <c r="I7" s="24"/>
      <c r="J7" s="24"/>
      <c r="K7" s="25">
        <v>1986</v>
      </c>
      <c r="L7" s="24"/>
      <c r="M7" s="26"/>
      <c r="N7" s="26"/>
      <c r="O7" s="26"/>
      <c r="P7" s="26"/>
      <c r="Q7" s="27">
        <v>1986</v>
      </c>
      <c r="R7" s="26"/>
      <c r="S7" s="26"/>
      <c r="T7" s="26"/>
      <c r="U7" s="26"/>
      <c r="V7" s="29">
        <v>1986</v>
      </c>
      <c r="W7" s="26"/>
      <c r="X7" s="26"/>
      <c r="Y7" s="26"/>
      <c r="Z7" s="26"/>
      <c r="AA7" s="26"/>
      <c r="AC7" s="23">
        <v>1986</v>
      </c>
    </row>
    <row r="8" spans="3:31" x14ac:dyDescent="0.25">
      <c r="C8" s="23">
        <v>1987</v>
      </c>
      <c r="D8" s="26"/>
      <c r="E8" s="26"/>
      <c r="F8" s="26"/>
      <c r="G8" s="26"/>
      <c r="H8" s="26"/>
      <c r="I8" s="26"/>
      <c r="J8" s="26"/>
      <c r="K8" s="25">
        <v>1987</v>
      </c>
      <c r="L8" s="26"/>
      <c r="M8" s="26"/>
      <c r="N8" s="26"/>
      <c r="O8" s="26"/>
      <c r="P8" s="26"/>
      <c r="Q8" s="27">
        <v>1987</v>
      </c>
      <c r="R8" s="28">
        <v>18000</v>
      </c>
      <c r="S8" s="26"/>
      <c r="T8" s="26"/>
      <c r="U8" s="26"/>
      <c r="V8" s="29">
        <v>1987</v>
      </c>
      <c r="W8" s="26"/>
      <c r="X8" s="26"/>
      <c r="Y8" s="26"/>
      <c r="Z8" s="26"/>
      <c r="AA8" s="26"/>
      <c r="AC8" s="23">
        <v>1987</v>
      </c>
    </row>
    <row r="9" spans="3:31" x14ac:dyDescent="0.25">
      <c r="C9" s="23">
        <v>1988</v>
      </c>
      <c r="D9" s="30">
        <v>84817</v>
      </c>
      <c r="E9" s="24"/>
      <c r="F9" s="24"/>
      <c r="G9" s="24"/>
      <c r="H9" s="24"/>
      <c r="I9" s="24"/>
      <c r="J9" s="24"/>
      <c r="K9" s="25">
        <v>1988</v>
      </c>
      <c r="L9" s="31">
        <v>290501</v>
      </c>
      <c r="M9" s="26">
        <f>87176+101191</f>
        <v>188367</v>
      </c>
      <c r="N9" s="26"/>
      <c r="O9" s="32">
        <f>D9+M9</f>
        <v>273184</v>
      </c>
      <c r="P9" s="26"/>
      <c r="Q9" s="27">
        <v>1988</v>
      </c>
      <c r="R9" s="26"/>
      <c r="S9" s="26"/>
      <c r="T9" s="26"/>
      <c r="U9" s="26"/>
      <c r="V9" s="29">
        <v>1988</v>
      </c>
      <c r="W9" s="26"/>
      <c r="X9" s="26"/>
      <c r="Y9" s="26">
        <f>M9+R9+W9</f>
        <v>188367</v>
      </c>
      <c r="Z9" s="26"/>
      <c r="AA9" s="26">
        <v>66157</v>
      </c>
      <c r="AC9" s="23">
        <v>1988</v>
      </c>
    </row>
    <row r="10" spans="3:31" x14ac:dyDescent="0.25">
      <c r="C10" s="23">
        <v>1989</v>
      </c>
      <c r="D10" s="30">
        <v>204529</v>
      </c>
      <c r="E10" s="24"/>
      <c r="F10" s="24"/>
      <c r="G10" s="24"/>
      <c r="H10" s="24"/>
      <c r="I10" s="24"/>
      <c r="J10" s="24"/>
      <c r="K10" s="25">
        <v>1989</v>
      </c>
      <c r="L10" s="31">
        <v>317854</v>
      </c>
      <c r="M10" s="26">
        <f>124308+73892+44205</f>
        <v>242405</v>
      </c>
      <c r="N10" s="26"/>
      <c r="O10" s="32">
        <f t="shared" ref="O10:O34" si="0">D10+M10</f>
        <v>446934</v>
      </c>
      <c r="P10" s="26"/>
      <c r="Q10" s="27">
        <v>1989</v>
      </c>
      <c r="R10" s="33">
        <v>18832</v>
      </c>
      <c r="S10" s="26"/>
      <c r="T10" s="26"/>
      <c r="U10" s="26"/>
      <c r="V10" s="29">
        <v>1989</v>
      </c>
      <c r="W10" s="26"/>
      <c r="X10" s="26"/>
      <c r="Y10" s="26">
        <f t="shared" ref="Y10:Y15" si="1">M10+R10+W10</f>
        <v>261237</v>
      </c>
      <c r="Z10" s="26"/>
      <c r="AA10" s="26">
        <f>47162+23843</f>
        <v>71005</v>
      </c>
      <c r="AC10" s="23">
        <v>1989</v>
      </c>
    </row>
    <row r="11" spans="3:31" x14ac:dyDescent="0.25">
      <c r="C11" s="23">
        <v>1990</v>
      </c>
      <c r="D11" s="30">
        <v>290799</v>
      </c>
      <c r="E11" s="24"/>
      <c r="F11" s="24"/>
      <c r="G11" s="24"/>
      <c r="H11" s="24"/>
      <c r="I11">
        <v>16786</v>
      </c>
      <c r="K11" s="25">
        <v>1990</v>
      </c>
      <c r="L11" s="31">
        <v>716854</v>
      </c>
      <c r="M11" s="26">
        <f>154113+146184+17557</f>
        <v>317854</v>
      </c>
      <c r="N11" s="26"/>
      <c r="O11" s="32">
        <f t="shared" si="0"/>
        <v>608653</v>
      </c>
      <c r="P11" s="26"/>
      <c r="Q11" s="27">
        <v>1990</v>
      </c>
      <c r="R11" s="33">
        <v>24984</v>
      </c>
      <c r="S11" s="26"/>
      <c r="T11" s="26"/>
      <c r="U11" s="26"/>
      <c r="V11" s="29">
        <v>1990</v>
      </c>
      <c r="W11" s="34">
        <f>17010+2033</f>
        <v>19043</v>
      </c>
      <c r="X11" s="26"/>
      <c r="Y11" s="26">
        <f t="shared" si="1"/>
        <v>361881</v>
      </c>
      <c r="Z11" s="26"/>
      <c r="AA11" s="26">
        <f>42020+21344+22201</f>
        <v>85565</v>
      </c>
      <c r="AC11" s="23">
        <v>1990</v>
      </c>
    </row>
    <row r="12" spans="3:31" x14ac:dyDescent="0.25">
      <c r="C12" s="23">
        <v>1991</v>
      </c>
      <c r="D12" s="30">
        <v>341582</v>
      </c>
      <c r="E12" s="35">
        <v>0.04</v>
      </c>
      <c r="F12" s="35"/>
      <c r="G12" s="35"/>
      <c r="H12" s="35"/>
      <c r="K12" s="25">
        <v>1991</v>
      </c>
      <c r="L12" s="36">
        <v>323017</v>
      </c>
      <c r="M12" s="26">
        <f>150360+124156+48501</f>
        <v>323017</v>
      </c>
      <c r="N12" s="26"/>
      <c r="O12" s="32">
        <f t="shared" si="0"/>
        <v>664599</v>
      </c>
      <c r="P12" s="26"/>
      <c r="Q12" s="27">
        <v>1991</v>
      </c>
      <c r="R12" s="33">
        <v>39166</v>
      </c>
      <c r="S12" s="26"/>
      <c r="T12" s="26"/>
      <c r="U12" s="26"/>
      <c r="V12" s="29">
        <v>1991</v>
      </c>
      <c r="W12" s="37">
        <v>8581</v>
      </c>
      <c r="X12" s="26"/>
      <c r="Y12" s="26">
        <f t="shared" si="1"/>
        <v>370764</v>
      </c>
      <c r="Z12" s="26"/>
      <c r="AA12" s="26">
        <f>53239+2958+10544</f>
        <v>66741</v>
      </c>
      <c r="AC12" s="23">
        <v>1991</v>
      </c>
    </row>
    <row r="13" spans="3:31" x14ac:dyDescent="0.25">
      <c r="C13" s="23">
        <v>1992</v>
      </c>
      <c r="D13" s="30">
        <v>362357</v>
      </c>
      <c r="E13" s="35">
        <v>0.05</v>
      </c>
      <c r="F13" s="35"/>
      <c r="G13" s="35"/>
      <c r="H13" s="35"/>
      <c r="K13" s="25">
        <v>1992</v>
      </c>
      <c r="L13" s="36">
        <v>370809</v>
      </c>
      <c r="M13" s="26">
        <f>370809</f>
        <v>370809</v>
      </c>
      <c r="N13" s="26"/>
      <c r="O13" s="32">
        <f t="shared" si="0"/>
        <v>733166</v>
      </c>
      <c r="P13" s="26"/>
      <c r="Q13" s="27">
        <v>1992</v>
      </c>
      <c r="R13" s="33">
        <v>28420</v>
      </c>
      <c r="S13" s="26"/>
      <c r="T13" s="26"/>
      <c r="U13" s="26"/>
      <c r="V13" s="29">
        <v>1992</v>
      </c>
      <c r="W13" s="34">
        <v>40309</v>
      </c>
      <c r="X13" s="26"/>
      <c r="Y13" s="26">
        <f t="shared" si="1"/>
        <v>439538</v>
      </c>
      <c r="Z13" s="26"/>
      <c r="AA13" s="26">
        <f>123206+37397+35035</f>
        <v>195638</v>
      </c>
      <c r="AC13" s="23">
        <v>1992</v>
      </c>
    </row>
    <row r="14" spans="3:31" x14ac:dyDescent="0.25">
      <c r="C14" s="23">
        <v>1993</v>
      </c>
      <c r="D14" s="30">
        <v>191015</v>
      </c>
      <c r="E14" s="35">
        <v>0.03</v>
      </c>
      <c r="F14" s="35"/>
      <c r="G14" s="35"/>
      <c r="H14" s="35"/>
      <c r="K14" s="25">
        <v>1993</v>
      </c>
      <c r="L14" s="36">
        <v>199970</v>
      </c>
      <c r="M14" s="26">
        <f>70966+74719+54285</f>
        <v>199970</v>
      </c>
      <c r="N14" s="26"/>
      <c r="O14" s="32">
        <f t="shared" si="0"/>
        <v>390985</v>
      </c>
      <c r="P14" s="26"/>
      <c r="Q14" s="27">
        <v>1993</v>
      </c>
      <c r="R14" s="33">
        <v>54373</v>
      </c>
      <c r="S14" s="26"/>
      <c r="T14" s="26"/>
      <c r="U14" s="26"/>
      <c r="V14" s="29">
        <v>1993</v>
      </c>
      <c r="W14" s="34">
        <v>35321</v>
      </c>
      <c r="X14" s="26"/>
      <c r="Y14" s="26">
        <f t="shared" si="1"/>
        <v>289664</v>
      </c>
      <c r="Z14" s="26"/>
      <c r="AA14" s="26">
        <f>31130+154919+75195+500+500</f>
        <v>262244</v>
      </c>
      <c r="AC14" s="23">
        <v>1993</v>
      </c>
    </row>
    <row r="15" spans="3:31" x14ac:dyDescent="0.25">
      <c r="C15" s="23">
        <v>1994</v>
      </c>
      <c r="D15" s="30">
        <v>60777</v>
      </c>
      <c r="E15" s="24"/>
      <c r="F15" s="24"/>
      <c r="G15" s="24"/>
      <c r="H15" s="24"/>
      <c r="I15" s="24"/>
      <c r="J15" s="24"/>
      <c r="K15" s="25">
        <v>1994</v>
      </c>
      <c r="L15" s="31">
        <v>115334</v>
      </c>
      <c r="M15" s="26">
        <f>74796+40358</f>
        <v>115154</v>
      </c>
      <c r="N15" s="26"/>
      <c r="O15" s="32">
        <f t="shared" si="0"/>
        <v>175931</v>
      </c>
      <c r="P15" s="26"/>
      <c r="Q15" s="27">
        <v>1994</v>
      </c>
      <c r="R15" s="33">
        <v>36862</v>
      </c>
      <c r="S15" s="26"/>
      <c r="T15" s="26"/>
      <c r="U15" s="26"/>
      <c r="V15" s="29">
        <v>1994</v>
      </c>
      <c r="W15" s="26"/>
      <c r="X15" s="26"/>
      <c r="Y15" s="26">
        <f t="shared" si="1"/>
        <v>152016</v>
      </c>
      <c r="Z15" s="26"/>
      <c r="AA15" s="26">
        <f>82749+103637+54247+718+718</f>
        <v>242069</v>
      </c>
      <c r="AC15" s="23">
        <v>1994</v>
      </c>
      <c r="AE15" s="1"/>
    </row>
    <row r="16" spans="3:31" x14ac:dyDescent="0.25">
      <c r="C16" s="23">
        <v>1995</v>
      </c>
      <c r="D16" s="30">
        <v>493746</v>
      </c>
      <c r="E16" s="24"/>
      <c r="F16" s="24"/>
      <c r="G16" s="24"/>
      <c r="H16" s="24"/>
      <c r="I16">
        <v>7326</v>
      </c>
      <c r="K16" s="25">
        <v>1995</v>
      </c>
      <c r="L16" s="38"/>
      <c r="M16" s="38"/>
      <c r="N16" s="26"/>
      <c r="O16" s="32">
        <f t="shared" si="0"/>
        <v>493746</v>
      </c>
      <c r="P16" s="26"/>
      <c r="Q16" s="26"/>
      <c r="T16" s="26"/>
      <c r="U16" s="26"/>
      <c r="V16" s="26"/>
      <c r="W16" s="26"/>
      <c r="X16" s="26"/>
      <c r="Y16" s="26">
        <f>SUM(Y9:Y15)</f>
        <v>2063467</v>
      </c>
      <c r="Z16" s="26"/>
      <c r="AA16" s="26">
        <f>SUM(AA9:AA15)</f>
        <v>989419</v>
      </c>
      <c r="AC16" s="23">
        <v>1995</v>
      </c>
    </row>
    <row r="17" spans="3:30" x14ac:dyDescent="0.25">
      <c r="C17" s="23">
        <v>1996</v>
      </c>
      <c r="D17" s="30">
        <v>227819</v>
      </c>
      <c r="E17" s="24"/>
      <c r="F17" s="24"/>
      <c r="G17" s="24"/>
      <c r="H17" s="24"/>
      <c r="K17" s="25">
        <v>1996</v>
      </c>
      <c r="L17" s="24"/>
      <c r="M17" s="26"/>
      <c r="N17" s="26"/>
      <c r="O17" s="32">
        <f t="shared" si="0"/>
        <v>227819</v>
      </c>
      <c r="P17" s="26"/>
      <c r="Q17" s="26"/>
      <c r="R17" s="32">
        <f>AVERAGE(R5:R15)</f>
        <v>27376.888888888891</v>
      </c>
      <c r="S17" s="26" t="s">
        <v>44</v>
      </c>
      <c r="T17" s="26"/>
      <c r="U17" s="26"/>
      <c r="V17" s="26"/>
      <c r="W17" s="26"/>
      <c r="X17" s="26"/>
      <c r="Y17" s="26"/>
      <c r="Z17" s="26"/>
      <c r="AA17" s="26"/>
      <c r="AC17" s="23">
        <v>1996</v>
      </c>
    </row>
    <row r="18" spans="3:30" x14ac:dyDescent="0.25">
      <c r="C18" s="23">
        <v>1997</v>
      </c>
      <c r="D18" s="30">
        <v>350000</v>
      </c>
      <c r="E18" s="24"/>
      <c r="F18" s="24"/>
      <c r="G18" s="24"/>
      <c r="H18" s="24"/>
      <c r="K18" s="25">
        <v>1997</v>
      </c>
      <c r="L18" s="24"/>
      <c r="M18" s="26"/>
      <c r="N18" s="26"/>
      <c r="O18" s="32">
        <f t="shared" si="0"/>
        <v>350000</v>
      </c>
      <c r="P18" s="26"/>
      <c r="Q18" s="26"/>
      <c r="R18" s="39">
        <f>R17/O37</f>
        <v>0.12304855706649508</v>
      </c>
      <c r="S18" s="26" t="s">
        <v>45</v>
      </c>
      <c r="T18" s="26"/>
      <c r="U18" s="26"/>
      <c r="V18" s="26"/>
      <c r="W18" s="26"/>
      <c r="X18" s="26"/>
      <c r="Y18" s="26"/>
      <c r="Z18" s="26"/>
      <c r="AA18" s="26"/>
      <c r="AC18" s="23">
        <v>1997</v>
      </c>
    </row>
    <row r="19" spans="3:30" x14ac:dyDescent="0.25">
      <c r="C19" s="23">
        <v>1998</v>
      </c>
      <c r="D19" s="40">
        <v>0</v>
      </c>
      <c r="E19" s="24"/>
      <c r="F19" s="24"/>
      <c r="G19" s="24"/>
      <c r="H19" s="24"/>
      <c r="I19" s="24"/>
      <c r="J19" s="24"/>
      <c r="K19" s="25">
        <v>1998</v>
      </c>
      <c r="L19" s="24"/>
      <c r="M19" s="26"/>
      <c r="N19" s="26"/>
      <c r="O19" s="32">
        <f t="shared" si="0"/>
        <v>0</v>
      </c>
      <c r="P19" s="26"/>
      <c r="Q19" s="26"/>
      <c r="R19" s="26"/>
      <c r="S19" s="26"/>
      <c r="T19" s="26"/>
      <c r="U19" s="26"/>
      <c r="V19" s="26"/>
      <c r="W19" s="26"/>
      <c r="X19" s="26"/>
      <c r="Y19" s="26"/>
      <c r="Z19" s="26"/>
      <c r="AA19" s="26"/>
      <c r="AC19" s="23">
        <v>1998</v>
      </c>
      <c r="AD19">
        <v>400</v>
      </c>
    </row>
    <row r="20" spans="3:30" x14ac:dyDescent="0.25">
      <c r="C20" s="23">
        <v>1999</v>
      </c>
      <c r="D20" s="40">
        <v>0</v>
      </c>
      <c r="E20" s="24"/>
      <c r="F20" s="24"/>
      <c r="G20" s="24"/>
      <c r="H20" s="24"/>
      <c r="I20" s="24"/>
      <c r="J20" s="24"/>
      <c r="K20" s="25">
        <v>1999</v>
      </c>
      <c r="L20" s="24"/>
      <c r="M20" s="26"/>
      <c r="N20" s="26"/>
      <c r="O20" s="32">
        <f t="shared" si="0"/>
        <v>0</v>
      </c>
      <c r="P20" s="26"/>
      <c r="Q20" s="26"/>
      <c r="R20" s="26"/>
      <c r="S20" s="26"/>
      <c r="T20" s="26"/>
      <c r="U20" s="26"/>
      <c r="V20" s="26"/>
      <c r="W20" s="26"/>
      <c r="X20" s="26"/>
      <c r="Y20" s="26"/>
      <c r="Z20" s="26" t="s">
        <v>46</v>
      </c>
      <c r="AA20" s="26"/>
      <c r="AC20" s="23">
        <v>1999</v>
      </c>
      <c r="AD20">
        <v>400</v>
      </c>
    </row>
    <row r="21" spans="3:30" x14ac:dyDescent="0.25">
      <c r="C21" s="23">
        <v>2000</v>
      </c>
      <c r="D21" s="40">
        <v>0</v>
      </c>
      <c r="E21" s="24"/>
      <c r="F21" s="24"/>
      <c r="G21" s="24"/>
      <c r="H21" s="24"/>
      <c r="I21">
        <v>1698.11</v>
      </c>
      <c r="K21" s="25">
        <v>2000</v>
      </c>
      <c r="L21" s="24"/>
      <c r="M21" s="26"/>
      <c r="N21" s="26"/>
      <c r="O21" s="32">
        <f t="shared" si="0"/>
        <v>0</v>
      </c>
      <c r="P21" s="26"/>
      <c r="Q21" s="26"/>
      <c r="R21" s="26"/>
      <c r="S21" s="26"/>
      <c r="T21" s="26"/>
      <c r="U21" s="26"/>
      <c r="V21" s="26"/>
      <c r="W21" s="26"/>
      <c r="X21" s="26"/>
      <c r="Y21" s="26" t="s">
        <v>47</v>
      </c>
      <c r="Z21" s="41">
        <v>1400000</v>
      </c>
      <c r="AA21" s="26"/>
      <c r="AC21" s="23">
        <v>2000</v>
      </c>
    </row>
    <row r="22" spans="3:30" x14ac:dyDescent="0.25">
      <c r="C22" s="23">
        <v>2001</v>
      </c>
      <c r="D22" s="30">
        <v>23900</v>
      </c>
      <c r="E22" s="24"/>
      <c r="F22" s="24"/>
      <c r="G22" s="24"/>
      <c r="H22" s="24"/>
      <c r="K22" s="25">
        <v>2001</v>
      </c>
      <c r="L22" s="24"/>
      <c r="M22" s="26"/>
      <c r="N22" s="26"/>
      <c r="O22" s="32">
        <f t="shared" si="0"/>
        <v>23900</v>
      </c>
      <c r="P22" s="26"/>
      <c r="Q22" s="26"/>
      <c r="R22" s="26"/>
      <c r="S22" s="26"/>
      <c r="T22" s="26"/>
      <c r="U22" s="26"/>
      <c r="V22" s="26"/>
      <c r="W22" s="26"/>
      <c r="X22" s="26"/>
      <c r="Y22" s="26" t="s">
        <v>48</v>
      </c>
      <c r="Z22" s="41">
        <f>2100000-Z21</f>
        <v>700000</v>
      </c>
      <c r="AA22" s="26"/>
      <c r="AC22" s="23">
        <v>2001</v>
      </c>
    </row>
    <row r="23" spans="3:30" x14ac:dyDescent="0.25">
      <c r="C23" s="23">
        <v>2002</v>
      </c>
      <c r="D23" s="30">
        <v>180000</v>
      </c>
      <c r="E23" s="24"/>
      <c r="F23" s="24"/>
      <c r="G23" s="24"/>
      <c r="H23" s="24"/>
      <c r="I23" s="24"/>
      <c r="J23" s="24"/>
      <c r="K23" s="25">
        <v>2002</v>
      </c>
      <c r="L23" s="24"/>
      <c r="M23" s="26"/>
      <c r="N23" s="26"/>
      <c r="O23" s="32">
        <f t="shared" si="0"/>
        <v>180000</v>
      </c>
      <c r="P23" s="26"/>
      <c r="Q23" s="26"/>
      <c r="R23" s="26"/>
      <c r="S23" s="26"/>
      <c r="T23" s="26"/>
      <c r="U23" s="26"/>
      <c r="V23" s="26"/>
      <c r="W23" s="26"/>
      <c r="X23" s="26"/>
      <c r="Y23" s="26" t="s">
        <v>49</v>
      </c>
      <c r="Z23" s="41">
        <v>114000</v>
      </c>
      <c r="AA23" s="26"/>
      <c r="AC23" s="23">
        <v>2002</v>
      </c>
    </row>
    <row r="24" spans="3:30" x14ac:dyDescent="0.25">
      <c r="C24" s="23">
        <v>2003</v>
      </c>
      <c r="D24" s="23">
        <v>100</v>
      </c>
      <c r="E24" s="24"/>
      <c r="F24" s="24"/>
      <c r="G24" s="24"/>
      <c r="H24" s="24"/>
      <c r="I24" s="24"/>
      <c r="J24" s="24"/>
      <c r="K24" s="25">
        <v>2003</v>
      </c>
      <c r="L24" s="24"/>
      <c r="M24" s="26"/>
      <c r="N24" s="26"/>
      <c r="O24" s="32">
        <f t="shared" si="0"/>
        <v>100</v>
      </c>
      <c r="P24" s="26"/>
      <c r="Q24" s="26"/>
      <c r="R24" s="26"/>
      <c r="S24" s="26"/>
      <c r="T24" s="26"/>
      <c r="U24" s="26"/>
      <c r="V24" s="26"/>
      <c r="W24" s="26"/>
      <c r="X24" s="26"/>
      <c r="Y24" s="42" t="s">
        <v>50</v>
      </c>
      <c r="Z24" s="43">
        <f>SUM(Z21:Z23)</f>
        <v>2214000</v>
      </c>
      <c r="AA24" s="26"/>
      <c r="AC24" s="23">
        <v>2003</v>
      </c>
      <c r="AD24">
        <v>1084368</v>
      </c>
    </row>
    <row r="25" spans="3:30" x14ac:dyDescent="0.25">
      <c r="C25" s="23">
        <v>2004</v>
      </c>
      <c r="D25" s="30">
        <v>250000</v>
      </c>
      <c r="E25" s="24"/>
      <c r="F25" s="24"/>
      <c r="G25" s="24"/>
      <c r="H25" s="24"/>
      <c r="I25" s="24"/>
      <c r="J25" s="24"/>
      <c r="K25" s="25">
        <v>2004</v>
      </c>
      <c r="L25" s="24"/>
      <c r="M25" s="26"/>
      <c r="N25" s="26"/>
      <c r="O25" s="32">
        <f t="shared" si="0"/>
        <v>250000</v>
      </c>
      <c r="P25" s="26"/>
      <c r="Q25" s="26"/>
      <c r="R25" s="26"/>
      <c r="S25" s="26"/>
      <c r="T25" s="26"/>
      <c r="U25" s="26"/>
      <c r="V25" s="26"/>
      <c r="W25" s="26"/>
      <c r="X25" s="26"/>
      <c r="Y25" s="26"/>
      <c r="Z25" s="26"/>
      <c r="AA25" s="26"/>
      <c r="AC25" s="23">
        <v>2004</v>
      </c>
      <c r="AD25">
        <v>100000</v>
      </c>
    </row>
    <row r="26" spans="3:30" x14ac:dyDescent="0.25">
      <c r="C26" s="23">
        <v>2005</v>
      </c>
      <c r="D26" s="30">
        <v>300000</v>
      </c>
      <c r="E26" s="24"/>
      <c r="F26" s="24"/>
      <c r="G26" s="24"/>
      <c r="I26">
        <v>15713</v>
      </c>
      <c r="K26" s="25">
        <v>2005</v>
      </c>
      <c r="L26" s="24"/>
      <c r="M26" s="26"/>
      <c r="N26" s="26"/>
      <c r="O26" s="32">
        <f t="shared" si="0"/>
        <v>300000</v>
      </c>
      <c r="P26" s="26"/>
      <c r="Q26" s="26"/>
      <c r="R26" s="26"/>
      <c r="S26" s="26"/>
      <c r="T26" s="26"/>
      <c r="U26" s="26"/>
      <c r="V26" s="26"/>
      <c r="W26" s="26"/>
      <c r="X26" s="26"/>
      <c r="Y26" s="26" t="s">
        <v>51</v>
      </c>
      <c r="Z26" s="44">
        <v>220000</v>
      </c>
      <c r="AA26" s="26"/>
      <c r="AC26" s="23">
        <v>2005</v>
      </c>
      <c r="AD26">
        <v>158888</v>
      </c>
    </row>
    <row r="27" spans="3:30" x14ac:dyDescent="0.25">
      <c r="C27" s="23">
        <v>2006</v>
      </c>
      <c r="D27" s="30">
        <v>9000</v>
      </c>
      <c r="E27" s="24"/>
      <c r="F27" s="24"/>
      <c r="G27" s="24"/>
      <c r="I27" s="24"/>
      <c r="J27" s="24"/>
      <c r="K27" s="25">
        <v>2006</v>
      </c>
      <c r="L27" s="24"/>
      <c r="M27" s="26"/>
      <c r="N27" s="26"/>
      <c r="O27" s="32">
        <f t="shared" si="0"/>
        <v>9000</v>
      </c>
      <c r="P27" s="26"/>
      <c r="Q27" s="26"/>
      <c r="R27" s="26"/>
      <c r="S27" s="26"/>
      <c r="T27" s="26"/>
      <c r="U27" s="26"/>
      <c r="V27" s="26"/>
      <c r="W27" s="26"/>
      <c r="X27" s="26"/>
      <c r="Y27" s="26" t="s">
        <v>52</v>
      </c>
      <c r="Z27" s="44">
        <f>Z26*7</f>
        <v>1540000</v>
      </c>
      <c r="AA27" s="26"/>
      <c r="AC27" s="23">
        <v>2006</v>
      </c>
    </row>
    <row r="28" spans="3:30" x14ac:dyDescent="0.25">
      <c r="C28" s="23">
        <v>2007</v>
      </c>
      <c r="D28" s="30">
        <v>55100</v>
      </c>
      <c r="E28" s="24"/>
      <c r="F28" s="24"/>
      <c r="G28" s="24"/>
      <c r="I28" s="24"/>
      <c r="J28" s="24"/>
      <c r="K28" s="25">
        <v>2007</v>
      </c>
      <c r="L28" s="24"/>
      <c r="M28" s="26"/>
      <c r="N28" s="26"/>
      <c r="O28" s="32">
        <f t="shared" si="0"/>
        <v>55100</v>
      </c>
      <c r="P28" s="26"/>
      <c r="Q28" s="26"/>
      <c r="R28" s="26"/>
      <c r="S28" s="26"/>
      <c r="T28" s="26"/>
      <c r="U28" s="26"/>
      <c r="V28" s="26"/>
      <c r="W28" s="26"/>
      <c r="X28" s="26"/>
      <c r="Y28" s="26"/>
      <c r="Z28" s="26"/>
      <c r="AA28" s="26"/>
      <c r="AC28" s="23">
        <v>2007</v>
      </c>
    </row>
    <row r="29" spans="3:30" x14ac:dyDescent="0.25">
      <c r="C29" s="23">
        <v>2008</v>
      </c>
      <c r="D29" s="30">
        <v>115000</v>
      </c>
      <c r="E29" s="45">
        <f t="shared" ref="E29:E34" si="2">F29/H29</f>
        <v>0</v>
      </c>
      <c r="F29" s="46">
        <v>0</v>
      </c>
      <c r="G29" s="46">
        <v>107</v>
      </c>
      <c r="H29" s="46">
        <v>107</v>
      </c>
      <c r="I29" s="24"/>
      <c r="J29">
        <v>1</v>
      </c>
      <c r="K29" s="25">
        <v>2008</v>
      </c>
      <c r="L29" s="24"/>
      <c r="M29" s="26"/>
      <c r="N29" s="26"/>
      <c r="O29" s="32">
        <f t="shared" si="0"/>
        <v>115000</v>
      </c>
      <c r="P29" s="26"/>
      <c r="Q29" s="26"/>
      <c r="R29" s="26"/>
      <c r="S29" s="26"/>
      <c r="T29" s="26"/>
      <c r="U29" s="26"/>
      <c r="V29" s="26"/>
      <c r="W29" s="26"/>
      <c r="X29" s="26"/>
      <c r="Y29" s="42" t="s">
        <v>53</v>
      </c>
      <c r="Z29" s="43">
        <f>Z24+Z27</f>
        <v>3754000</v>
      </c>
      <c r="AA29" s="26"/>
      <c r="AC29" s="23">
        <v>2008</v>
      </c>
    </row>
    <row r="30" spans="3:30" x14ac:dyDescent="0.25">
      <c r="C30" s="23">
        <v>2009</v>
      </c>
      <c r="D30" s="30">
        <v>53000</v>
      </c>
      <c r="E30" s="45">
        <f t="shared" si="2"/>
        <v>8.8495575221238937E-3</v>
      </c>
      <c r="F30" s="47">
        <v>1</v>
      </c>
      <c r="G30" s="47">
        <v>112</v>
      </c>
      <c r="H30" s="46">
        <v>113</v>
      </c>
      <c r="I30" s="24"/>
      <c r="J30">
        <v>1</v>
      </c>
      <c r="K30" s="25">
        <v>2009</v>
      </c>
      <c r="L30" s="24"/>
      <c r="M30" s="26"/>
      <c r="N30" s="26"/>
      <c r="O30" s="32">
        <f t="shared" si="0"/>
        <v>53000</v>
      </c>
      <c r="P30" s="26"/>
      <c r="Q30" s="26"/>
      <c r="R30" s="26"/>
      <c r="S30" s="26"/>
      <c r="T30" s="26"/>
      <c r="U30" s="26"/>
      <c r="V30" s="26"/>
      <c r="W30" s="26"/>
      <c r="X30" s="26"/>
      <c r="Y30" s="42" t="s">
        <v>54</v>
      </c>
      <c r="Z30" s="42">
        <f>Y16+AA16</f>
        <v>3052886</v>
      </c>
      <c r="AA30" s="26"/>
      <c r="AC30" s="23">
        <v>2009</v>
      </c>
    </row>
    <row r="31" spans="3:30" x14ac:dyDescent="0.25">
      <c r="C31" s="23">
        <v>2010</v>
      </c>
      <c r="D31" s="30">
        <v>36000</v>
      </c>
      <c r="E31" s="45">
        <f t="shared" si="2"/>
        <v>6.8965517241379309E-3</v>
      </c>
      <c r="F31" s="48">
        <v>4</v>
      </c>
      <c r="G31" s="48">
        <v>576</v>
      </c>
      <c r="H31" s="46">
        <v>580</v>
      </c>
      <c r="I31" s="26"/>
      <c r="J31">
        <v>8</v>
      </c>
      <c r="K31" s="25">
        <v>2010</v>
      </c>
      <c r="L31" s="26"/>
      <c r="M31" s="26"/>
      <c r="N31" s="26"/>
      <c r="O31" s="32">
        <f t="shared" si="0"/>
        <v>36000</v>
      </c>
      <c r="P31" s="26"/>
      <c r="Q31" s="26"/>
      <c r="R31" s="26"/>
      <c r="S31" s="26"/>
      <c r="T31" s="26"/>
      <c r="U31" s="26"/>
      <c r="V31" s="26"/>
      <c r="W31" s="26"/>
      <c r="X31" s="26"/>
      <c r="Y31" s="42" t="s">
        <v>55</v>
      </c>
      <c r="Z31" s="49">
        <f>Z29/Z30</f>
        <v>1.2296561352110758</v>
      </c>
      <c r="AA31" s="26"/>
      <c r="AC31" s="23">
        <v>2010</v>
      </c>
    </row>
    <row r="32" spans="3:30" x14ac:dyDescent="0.25">
      <c r="C32" s="23">
        <v>2011</v>
      </c>
      <c r="D32" s="30">
        <v>213997</v>
      </c>
      <c r="E32" s="45">
        <f t="shared" si="2"/>
        <v>3.6496350364963502E-3</v>
      </c>
      <c r="F32" s="48">
        <v>2</v>
      </c>
      <c r="G32" s="48">
        <v>546</v>
      </c>
      <c r="H32" s="46">
        <v>548</v>
      </c>
      <c r="I32" s="26"/>
      <c r="J32">
        <v>8</v>
      </c>
      <c r="K32" s="25">
        <v>2011</v>
      </c>
      <c r="L32" s="26"/>
      <c r="M32" s="26"/>
      <c r="N32" s="26"/>
      <c r="O32" s="32">
        <f t="shared" si="0"/>
        <v>213997</v>
      </c>
      <c r="P32" s="26"/>
      <c r="Q32" s="26"/>
      <c r="R32" s="26"/>
      <c r="S32" s="26"/>
      <c r="T32" s="26"/>
      <c r="U32" s="26"/>
      <c r="V32" s="26"/>
      <c r="W32" s="26"/>
      <c r="X32" s="26"/>
      <c r="Y32" s="26"/>
      <c r="Z32" s="26"/>
      <c r="AA32" s="26"/>
      <c r="AC32" s="23">
        <v>2011</v>
      </c>
    </row>
    <row r="33" spans="2:29" x14ac:dyDescent="0.25">
      <c r="C33" s="23">
        <v>2012</v>
      </c>
      <c r="D33" s="50">
        <v>170887</v>
      </c>
      <c r="E33" s="45">
        <f t="shared" si="2"/>
        <v>7.7760497667185074E-3</v>
      </c>
      <c r="F33" s="48">
        <v>5</v>
      </c>
      <c r="G33" s="48">
        <v>638</v>
      </c>
      <c r="H33" s="46">
        <v>643</v>
      </c>
      <c r="I33" s="26"/>
      <c r="J33">
        <v>8</v>
      </c>
      <c r="K33" s="25">
        <v>2012</v>
      </c>
      <c r="L33" s="26"/>
      <c r="M33" s="26"/>
      <c r="N33" s="26"/>
      <c r="O33" s="32">
        <f t="shared" si="0"/>
        <v>170887</v>
      </c>
      <c r="P33" s="26"/>
      <c r="Q33" s="26"/>
      <c r="R33" s="26"/>
      <c r="S33" s="26"/>
      <c r="T33" s="26"/>
      <c r="U33" s="26"/>
      <c r="V33" s="26"/>
      <c r="W33" s="26"/>
      <c r="X33" s="26"/>
      <c r="Y33" s="26" t="s">
        <v>56</v>
      </c>
      <c r="Z33" s="26">
        <f>0.05*Z30</f>
        <v>152644.30000000002</v>
      </c>
      <c r="AA33" s="26"/>
      <c r="AC33" s="23">
        <v>2012</v>
      </c>
    </row>
    <row r="34" spans="2:29" x14ac:dyDescent="0.25">
      <c r="C34" s="23">
        <v>2013</v>
      </c>
      <c r="D34" s="40">
        <v>12700</v>
      </c>
      <c r="E34" s="45">
        <f t="shared" si="2"/>
        <v>1.6925246826516221E-2</v>
      </c>
      <c r="F34" s="48">
        <v>12</v>
      </c>
      <c r="G34" s="48">
        <v>697</v>
      </c>
      <c r="H34" s="46">
        <v>709</v>
      </c>
      <c r="I34" s="6">
        <f>AVERAGE(H31:H34)</f>
        <v>620</v>
      </c>
      <c r="J34">
        <v>8</v>
      </c>
      <c r="K34" s="25">
        <v>2012</v>
      </c>
      <c r="O34" s="32">
        <f t="shared" si="0"/>
        <v>12700</v>
      </c>
      <c r="Q34" s="26"/>
      <c r="R34" s="26"/>
      <c r="S34" s="26"/>
      <c r="T34" s="26"/>
      <c r="U34" s="26"/>
      <c r="V34" s="26"/>
      <c r="W34" s="26"/>
      <c r="X34" s="26"/>
      <c r="Y34" s="42" t="s">
        <v>57</v>
      </c>
      <c r="Z34" s="49">
        <f>Z29/Z33</f>
        <v>24.593122704221511</v>
      </c>
      <c r="AA34" s="26"/>
      <c r="AC34" s="23">
        <v>2013</v>
      </c>
    </row>
    <row r="35" spans="2:29" x14ac:dyDescent="0.25">
      <c r="B35" t="s">
        <v>58</v>
      </c>
      <c r="C35" s="26" t="s">
        <v>59</v>
      </c>
      <c r="D35" s="32">
        <f>AVERAGE(D25:D34)</f>
        <v>121568.4</v>
      </c>
      <c r="E35" s="51"/>
      <c r="F35" s="26"/>
      <c r="G35" s="26"/>
      <c r="I35" s="26"/>
      <c r="K35" s="26"/>
      <c r="L35" s="26"/>
      <c r="M35" s="26"/>
      <c r="N35" s="26"/>
      <c r="O35" s="32">
        <f>SUM(O9:O34)</f>
        <v>5784701</v>
      </c>
      <c r="P35" s="26" t="s">
        <v>60</v>
      </c>
      <c r="Q35" s="26"/>
      <c r="R35" s="26"/>
      <c r="S35" s="26"/>
      <c r="T35" s="26"/>
      <c r="U35" s="26"/>
      <c r="V35" s="26"/>
      <c r="W35" s="26"/>
      <c r="X35" s="26"/>
      <c r="Y35" s="26"/>
      <c r="Z35" s="26"/>
      <c r="AA35" s="26"/>
      <c r="AC35" s="26" t="s">
        <v>59</v>
      </c>
    </row>
    <row r="36" spans="2:29" x14ac:dyDescent="0.25">
      <c r="B36" s="13" t="s">
        <v>61</v>
      </c>
      <c r="C36" s="26"/>
      <c r="D36" s="52">
        <f>AVERAGE(D9:D18)</f>
        <v>260744.1</v>
      </c>
      <c r="E36" s="26"/>
      <c r="F36" s="26"/>
      <c r="G36" s="53">
        <f>AVERAGE(F29:F33)</f>
        <v>2.4</v>
      </c>
      <c r="I36" s="26"/>
      <c r="K36" s="26"/>
      <c r="L36" s="26"/>
      <c r="M36" s="26"/>
      <c r="N36" s="26"/>
      <c r="O36" s="26"/>
      <c r="P36" s="26"/>
      <c r="Q36" s="26"/>
      <c r="R36" s="26"/>
      <c r="S36" s="26"/>
      <c r="T36" s="26"/>
      <c r="U36" s="26"/>
      <c r="V36" s="26"/>
      <c r="W36" s="26"/>
      <c r="X36" s="26"/>
      <c r="Y36" s="26" t="s">
        <v>62</v>
      </c>
      <c r="Z36" s="26">
        <f>Z30*0.1</f>
        <v>305288.60000000003</v>
      </c>
      <c r="AA36" s="26"/>
      <c r="AC36" s="26"/>
    </row>
    <row r="37" spans="2:29" x14ac:dyDescent="0.25">
      <c r="B37" s="13" t="s">
        <v>63</v>
      </c>
      <c r="C37" s="26"/>
      <c r="D37" s="32">
        <f>AVERAGE(D26:D34)</f>
        <v>107298.22222222222</v>
      </c>
      <c r="E37" s="26"/>
      <c r="F37" s="26"/>
      <c r="G37" s="26"/>
      <c r="I37" s="26"/>
      <c r="K37" s="26"/>
      <c r="L37" s="26"/>
      <c r="M37" s="26"/>
      <c r="N37" s="26"/>
      <c r="O37" s="32">
        <f>AVERAGE(O9:O34)</f>
        <v>222488.5</v>
      </c>
      <c r="P37" s="26" t="s">
        <v>44</v>
      </c>
      <c r="Q37" s="26"/>
      <c r="R37" s="54"/>
      <c r="S37" s="54"/>
      <c r="T37" s="54"/>
      <c r="U37" s="26"/>
      <c r="V37" s="26"/>
      <c r="W37" s="26"/>
      <c r="X37" s="26"/>
      <c r="Y37" s="42" t="s">
        <v>57</v>
      </c>
      <c r="Z37" s="49">
        <f>Z29/Z36</f>
        <v>12.296561352110755</v>
      </c>
      <c r="AA37" s="26"/>
      <c r="AC37" s="26"/>
    </row>
    <row r="38" spans="2:29" x14ac:dyDescent="0.25">
      <c r="C38" s="26"/>
      <c r="D38" s="26"/>
      <c r="E38" s="26"/>
      <c r="F38" s="26"/>
      <c r="G38" s="26"/>
      <c r="H38" s="26"/>
      <c r="I38" s="26"/>
      <c r="K38" s="26"/>
      <c r="L38" s="26"/>
      <c r="M38" s="26"/>
      <c r="N38" s="26"/>
      <c r="O38" s="32">
        <f>AVERAGE(O22:O34)</f>
        <v>109206.46153846153</v>
      </c>
      <c r="P38" s="26"/>
      <c r="Q38" s="26"/>
      <c r="R38" s="26"/>
      <c r="S38" s="26"/>
      <c r="T38" s="26"/>
      <c r="U38" s="26"/>
      <c r="V38" s="26"/>
      <c r="W38" s="26"/>
      <c r="X38" s="26"/>
      <c r="Y38" s="26"/>
      <c r="Z38" s="26"/>
      <c r="AA38" s="26"/>
      <c r="AC38" s="26"/>
    </row>
    <row r="39" spans="2:29" x14ac:dyDescent="0.25">
      <c r="C39" s="26"/>
      <c r="D39" s="26"/>
      <c r="E39" s="26"/>
      <c r="F39" s="26"/>
      <c r="G39" s="26"/>
      <c r="H39" s="26"/>
      <c r="I39" s="26"/>
      <c r="K39" s="26"/>
      <c r="L39" s="26"/>
      <c r="M39" s="26"/>
      <c r="N39" s="26"/>
      <c r="O39" s="26"/>
      <c r="P39" s="26"/>
      <c r="Q39" s="26"/>
      <c r="R39" s="26"/>
      <c r="S39" s="26"/>
      <c r="T39" s="26"/>
      <c r="U39" s="26"/>
      <c r="V39" s="26"/>
      <c r="W39" s="26"/>
      <c r="X39" s="26"/>
      <c r="Y39" s="51">
        <v>3.7000000000000002E-3</v>
      </c>
      <c r="Z39" s="26">
        <f>Y39*Z30</f>
        <v>11295.6782</v>
      </c>
      <c r="AA39" s="26"/>
      <c r="AC39" s="26"/>
    </row>
    <row r="40" spans="2:29" x14ac:dyDescent="0.25">
      <c r="C40" s="26"/>
      <c r="D40" s="26"/>
      <c r="E40" s="26"/>
      <c r="F40" s="26"/>
      <c r="G40" s="26"/>
      <c r="H40" s="26"/>
      <c r="I40" s="26"/>
      <c r="J40" s="26"/>
      <c r="K40" s="26"/>
      <c r="L40" s="26"/>
      <c r="M40" s="26"/>
      <c r="N40" s="26"/>
      <c r="O40" s="26"/>
      <c r="P40" s="26"/>
      <c r="Q40" s="26"/>
      <c r="R40" s="26"/>
      <c r="S40" s="26"/>
      <c r="T40" s="26"/>
      <c r="U40" s="26"/>
      <c r="V40" s="26"/>
      <c r="W40" s="26"/>
      <c r="X40" s="26"/>
      <c r="Y40" s="26" t="s">
        <v>64</v>
      </c>
      <c r="Z40" s="55">
        <f>Z29/Z39</f>
        <v>332.33949600299343</v>
      </c>
      <c r="AA40" s="26"/>
      <c r="AC40" s="26"/>
    </row>
    <row r="41" spans="2:29" x14ac:dyDescent="0.25">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C41" s="26"/>
    </row>
    <row r="42" spans="2:29" x14ac:dyDescent="0.25">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C42" s="26"/>
    </row>
    <row r="43" spans="2:29" x14ac:dyDescent="0.25">
      <c r="C43" s="26"/>
      <c r="D43" s="26"/>
      <c r="E43" s="26"/>
      <c r="F43" s="26"/>
      <c r="G43" s="26"/>
      <c r="H43" s="26"/>
      <c r="I43" s="26"/>
      <c r="J43" s="26"/>
      <c r="K43" s="26"/>
      <c r="L43" s="26"/>
      <c r="M43" s="26"/>
      <c r="N43" s="26"/>
      <c r="O43" s="26"/>
      <c r="P43" s="26"/>
      <c r="Q43" s="56" t="s">
        <v>65</v>
      </c>
      <c r="R43" s="26"/>
      <c r="S43" s="26"/>
      <c r="T43" s="26"/>
      <c r="U43" s="26"/>
      <c r="V43" s="26"/>
      <c r="W43" s="26"/>
      <c r="X43" s="26"/>
      <c r="Y43" s="26"/>
      <c r="Z43" s="26"/>
      <c r="AA43" s="26"/>
      <c r="AC43" s="26"/>
    </row>
    <row r="44" spans="2:29" x14ac:dyDescent="0.25">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C44" s="26"/>
    </row>
    <row r="45" spans="2:29" x14ac:dyDescent="0.25">
      <c r="C45" s="26"/>
      <c r="D45" s="26"/>
      <c r="E45" s="26"/>
      <c r="F45" s="26"/>
      <c r="G45" s="26"/>
      <c r="H45" s="26"/>
      <c r="I45" s="26"/>
      <c r="J45" s="26"/>
      <c r="K45" s="26"/>
      <c r="L45" s="26"/>
      <c r="M45" s="26"/>
      <c r="N45" s="26"/>
      <c r="O45" s="26"/>
      <c r="P45" s="26"/>
      <c r="Q45" s="57" t="s">
        <v>66</v>
      </c>
      <c r="R45" s="26"/>
      <c r="S45" s="26"/>
      <c r="T45" s="26"/>
      <c r="U45" s="26"/>
      <c r="V45" s="26"/>
      <c r="W45" s="26"/>
      <c r="X45" s="26"/>
      <c r="Y45" s="26"/>
      <c r="Z45" s="26"/>
      <c r="AA45" s="26"/>
      <c r="AC45" s="26"/>
    </row>
    <row r="46" spans="2:29" x14ac:dyDescent="0.25">
      <c r="C46" s="26"/>
      <c r="D46" s="26"/>
      <c r="E46" s="26"/>
      <c r="F46" s="26"/>
      <c r="G46" s="26"/>
      <c r="H46" s="26"/>
      <c r="I46" s="26"/>
      <c r="J46" s="26"/>
      <c r="K46" s="26"/>
      <c r="L46" s="26"/>
      <c r="M46" s="26"/>
      <c r="N46" s="26"/>
      <c r="O46" s="26"/>
      <c r="P46" s="26"/>
      <c r="Q46" s="58" t="s">
        <v>67</v>
      </c>
      <c r="R46" s="26"/>
      <c r="S46" s="26"/>
      <c r="T46" s="26"/>
      <c r="U46" s="26"/>
      <c r="V46" s="26"/>
      <c r="W46" s="26"/>
      <c r="X46" s="26"/>
      <c r="Y46" s="26"/>
      <c r="Z46" s="26"/>
      <c r="AA46" s="26"/>
      <c r="AC46" s="26"/>
    </row>
    <row r="47" spans="2:29" x14ac:dyDescent="0.25">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C47" s="26"/>
    </row>
    <row r="48" spans="2:29" x14ac:dyDescent="0.25">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C48" s="26"/>
    </row>
    <row r="49" spans="3:29" x14ac:dyDescent="0.25">
      <c r="C49" s="26"/>
      <c r="D49" s="26"/>
      <c r="E49" s="26"/>
      <c r="F49" s="26"/>
      <c r="G49" s="26"/>
      <c r="H49" s="26"/>
      <c r="I49" s="26"/>
      <c r="J49" s="26"/>
      <c r="K49" s="26"/>
      <c r="L49" s="26"/>
      <c r="M49" s="26"/>
      <c r="N49" s="26"/>
      <c r="O49" s="26"/>
      <c r="P49" s="26"/>
      <c r="Q49" s="59" t="s">
        <v>68</v>
      </c>
      <c r="R49" s="26"/>
      <c r="S49" s="26"/>
      <c r="T49" s="26"/>
      <c r="U49" s="26"/>
      <c r="V49" s="26"/>
      <c r="W49" s="26"/>
      <c r="X49" s="26"/>
      <c r="Y49" s="26"/>
      <c r="Z49" s="26"/>
      <c r="AA49" s="26"/>
      <c r="AC49" s="26"/>
    </row>
    <row r="50" spans="3:29" x14ac:dyDescent="0.25">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C50" s="26"/>
    </row>
    <row r="51" spans="3:29" x14ac:dyDescent="0.25">
      <c r="C51" s="26"/>
      <c r="D51" s="26"/>
      <c r="E51" s="26"/>
      <c r="F51" s="26"/>
      <c r="G51" s="26"/>
      <c r="H51" s="26"/>
      <c r="I51" s="26"/>
      <c r="J51" s="26"/>
      <c r="K51" s="26"/>
      <c r="L51" s="26"/>
      <c r="M51" s="26"/>
      <c r="N51" s="26"/>
      <c r="O51" s="26"/>
      <c r="P51" s="26"/>
      <c r="Q51" s="26" t="s">
        <v>69</v>
      </c>
      <c r="R51" s="26"/>
      <c r="S51" s="26"/>
      <c r="T51" s="26"/>
      <c r="U51" s="26"/>
      <c r="V51" s="26"/>
      <c r="W51" s="26"/>
      <c r="X51" s="26"/>
      <c r="Y51" s="26"/>
      <c r="Z51" s="26"/>
      <c r="AA51" s="26"/>
      <c r="AC51" s="26"/>
    </row>
    <row r="52" spans="3:29" x14ac:dyDescent="0.25">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C52" s="26"/>
    </row>
    <row r="53" spans="3:29" x14ac:dyDescent="0.25">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C53" s="26"/>
    </row>
  </sheetData>
  <mergeCells count="1">
    <mergeCell ref="F3:H3"/>
  </mergeCells>
  <hyperlinks>
    <hyperlink ref="Q45" location="_ftn1" display="_ftn1"/>
    <hyperlink ref="Q49" location="_ftnref1" display="_ftnref1"/>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Catch vs Effort</vt:lpstr>
      <vt:lpstr>Stocked vs Fed Prov</vt:lpstr>
      <vt:lpstr>Sheet3</vt:lpstr>
    </vt:vector>
  </TitlesOfParts>
  <Company>MGS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McLeish, David (MNRF)</dc:creator>
  <cp:lastModifiedBy>Rogers, Kyle (MNR)</cp:lastModifiedBy>
  <dcterms:created xsi:type="dcterms:W3CDTF">2015-06-17T20:17:22Z</dcterms:created>
  <dcterms:modified xsi:type="dcterms:W3CDTF">2015-06-18T14:14:45Z</dcterms:modified>
</cp:coreProperties>
</file>